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99_その他共有フォルダから移行\10 商工労働係\経営革新計画関係\担当者用\新算定補助シート\"/>
    </mc:Choice>
  </mc:AlternateContent>
  <bookViews>
    <workbookView xWindow="0" yWindow="0" windowWidth="24480" windowHeight="11895" tabRatio="525"/>
  </bookViews>
  <sheets>
    <sheet name="作成補助" sheetId="1" r:id="rId1"/>
    <sheet name="別表４" sheetId="6" r:id="rId2"/>
    <sheet name="別表１" sheetId="5" r:id="rId3"/>
    <sheet name="別表３" sheetId="2" r:id="rId4"/>
    <sheet name="３目標値" sheetId="3" r:id="rId5"/>
    <sheet name="4算定根拠" sheetId="7" r:id="rId6"/>
    <sheet name="5資金計画" sheetId="4" r:id="rId7"/>
    <sheet name="個人事業主の計算方法" sheetId="9" r:id="rId8"/>
  </sheets>
  <definedNames>
    <definedName name="_xlnm.Print_Area" localSheetId="4">'３目標値'!$A$1:$G$43</definedName>
    <definedName name="_xlnm.Print_Area" localSheetId="5">'4算定根拠'!$A$1:$J$70</definedName>
    <definedName name="_xlnm.Print_Area" localSheetId="6">'5資金計画'!$A$1:$N$15</definedName>
    <definedName name="_xlnm.Print_Area" localSheetId="7">個人事業主の計算方法!$A$1:$Y$34</definedName>
    <definedName name="_xlnm.Print_Area" localSheetId="0">作成補助!$A$1:$P$67</definedName>
    <definedName name="_xlnm.Print_Area" localSheetId="2">別表１!$A$1:$H$24</definedName>
    <definedName name="_xlnm.Print_Area" localSheetId="3">別表３!$A$1:$O$40</definedName>
    <definedName name="_xlnm.Print_Area" localSheetId="1">別表４!$A$1:$I$40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 l="1"/>
  <c r="J48" i="1"/>
  <c r="I48" i="1"/>
  <c r="H48" i="1"/>
  <c r="G48" i="1"/>
  <c r="F48" i="1"/>
  <c r="E48" i="1"/>
  <c r="K44" i="1"/>
  <c r="J44" i="1"/>
  <c r="I44" i="1"/>
  <c r="H44" i="1"/>
  <c r="K11" i="1" l="1"/>
  <c r="K40" i="1" s="1"/>
  <c r="J11" i="1"/>
  <c r="I11" i="1"/>
  <c r="I23" i="1"/>
  <c r="H23" i="1"/>
  <c r="I40" i="1"/>
  <c r="H40" i="1"/>
  <c r="K39" i="1"/>
  <c r="J39" i="1"/>
  <c r="I39" i="1"/>
  <c r="H39" i="1"/>
  <c r="I26" i="1"/>
  <c r="K25" i="1"/>
  <c r="J25" i="1"/>
  <c r="I25" i="1"/>
  <c r="H26" i="1"/>
  <c r="H25" i="1"/>
  <c r="K22" i="1"/>
  <c r="J22" i="1"/>
  <c r="I22" i="1"/>
  <c r="H22" i="1"/>
  <c r="K13" i="1"/>
  <c r="J13" i="1"/>
  <c r="I13" i="1"/>
  <c r="H13" i="1"/>
  <c r="J14" i="1"/>
  <c r="J23" i="1" s="1"/>
  <c r="I14" i="1"/>
  <c r="H14" i="1"/>
  <c r="K14" i="1" l="1"/>
  <c r="K23" i="1" s="1"/>
  <c r="I24" i="1"/>
  <c r="J26" i="1"/>
  <c r="J24" i="1" s="1"/>
  <c r="J40" i="1"/>
  <c r="E27" i="3" s="1"/>
  <c r="K26" i="1"/>
  <c r="K24" i="1"/>
  <c r="H24" i="1"/>
  <c r="E4" i="3"/>
  <c r="E37" i="3"/>
  <c r="E34" i="3"/>
  <c r="E33" i="3"/>
  <c r="E31" i="3"/>
  <c r="E26" i="3"/>
  <c r="E25" i="3"/>
  <c r="E24" i="3"/>
  <c r="E23" i="3"/>
  <c r="E22" i="3"/>
  <c r="E21" i="3"/>
  <c r="E20" i="3"/>
  <c r="E16" i="3"/>
  <c r="E15" i="3"/>
  <c r="E14" i="3"/>
  <c r="E13" i="3"/>
  <c r="E12" i="3"/>
  <c r="E11" i="3"/>
  <c r="E10" i="3"/>
  <c r="E9" i="3"/>
  <c r="E8" i="3"/>
  <c r="E6" i="3"/>
  <c r="E5" i="3"/>
  <c r="E17" i="5"/>
  <c r="E10" i="5"/>
  <c r="L5" i="2"/>
  <c r="M46" i="1"/>
  <c r="L46" i="1"/>
  <c r="E17" i="3" l="1"/>
  <c r="M9" i="4"/>
  <c r="N54" i="1" l="1"/>
  <c r="N49" i="1"/>
  <c r="N48" i="1"/>
  <c r="N44" i="1"/>
  <c r="N39" i="1"/>
  <c r="N36" i="1"/>
  <c r="N33" i="1"/>
  <c r="N30" i="1"/>
  <c r="N25" i="1"/>
  <c r="N22" i="1"/>
  <c r="N19" i="1"/>
  <c r="N16" i="1"/>
  <c r="N13" i="1"/>
  <c r="N10" i="1"/>
  <c r="I9" i="4" l="1"/>
  <c r="I8" i="4"/>
  <c r="I7" i="4"/>
  <c r="I6" i="4"/>
  <c r="I59" i="7"/>
  <c r="I58" i="7"/>
  <c r="I57" i="7"/>
  <c r="I56" i="7"/>
  <c r="I50" i="7"/>
  <c r="I68" i="7" s="1"/>
  <c r="I49" i="7"/>
  <c r="I67" i="7" s="1"/>
  <c r="I48" i="7"/>
  <c r="I66" i="7" s="1"/>
  <c r="I47" i="7"/>
  <c r="I65" i="7" s="1"/>
  <c r="I29" i="7"/>
  <c r="I28" i="7"/>
  <c r="I27" i="7"/>
  <c r="I26" i="7"/>
  <c r="I25" i="7"/>
  <c r="I19" i="7"/>
  <c r="I18" i="7"/>
  <c r="I17" i="7"/>
  <c r="I16" i="7"/>
  <c r="I15" i="7"/>
  <c r="I7" i="7"/>
  <c r="I6" i="7"/>
  <c r="L25" i="2"/>
  <c r="L24" i="2"/>
  <c r="L23" i="2"/>
  <c r="L22" i="2"/>
  <c r="L20" i="2"/>
  <c r="L17" i="2"/>
  <c r="L16" i="2"/>
  <c r="L18" i="2" s="1"/>
  <c r="L15" i="2"/>
  <c r="L14" i="2"/>
  <c r="L13" i="2"/>
  <c r="L12" i="2"/>
  <c r="L11" i="2"/>
  <c r="L6" i="2"/>
  <c r="M59" i="1"/>
  <c r="I5" i="4" s="1"/>
  <c r="M58" i="1"/>
  <c r="M57" i="1" s="1"/>
  <c r="H28" i="6"/>
  <c r="H27" i="6"/>
  <c r="H26" i="6"/>
  <c r="H25" i="6"/>
  <c r="M60" i="1"/>
  <c r="I10" i="4" s="1"/>
  <c r="M47" i="1"/>
  <c r="M51" i="1" s="1"/>
  <c r="M45" i="1"/>
  <c r="M38" i="1"/>
  <c r="M35" i="1"/>
  <c r="M32" i="1"/>
  <c r="M29" i="1"/>
  <c r="M24" i="1"/>
  <c r="M21" i="1"/>
  <c r="M18" i="1"/>
  <c r="M15" i="1"/>
  <c r="M12" i="1"/>
  <c r="M27" i="1" s="1"/>
  <c r="L7" i="2" s="1"/>
  <c r="M9" i="1"/>
  <c r="I8" i="7" s="1"/>
  <c r="I37" i="7" l="1"/>
  <c r="M28" i="1"/>
  <c r="L8" i="2" s="1"/>
  <c r="M41" i="1"/>
  <c r="L26" i="2"/>
  <c r="I4" i="4"/>
  <c r="I36" i="7"/>
  <c r="M66" i="1"/>
  <c r="I3" i="4"/>
  <c r="I20" i="7"/>
  <c r="I38" i="7"/>
  <c r="I60" i="7"/>
  <c r="I30" i="7"/>
  <c r="I35" i="7"/>
  <c r="I39" i="7"/>
  <c r="I51" i="7"/>
  <c r="I69" i="7" s="1"/>
  <c r="H9" i="4"/>
  <c r="G9" i="4"/>
  <c r="F9" i="4"/>
  <c r="E9" i="4"/>
  <c r="D9" i="4"/>
  <c r="H8" i="4"/>
  <c r="G8" i="4"/>
  <c r="F8" i="4"/>
  <c r="E8" i="4"/>
  <c r="D8" i="4"/>
  <c r="M42" i="1" l="1"/>
  <c r="L9" i="2"/>
  <c r="I40" i="7"/>
  <c r="M52" i="1" l="1"/>
  <c r="L10" i="2"/>
  <c r="M7" i="4"/>
  <c r="M6" i="4"/>
  <c r="M53" i="1" l="1"/>
  <c r="M55" i="1"/>
  <c r="L19" i="2"/>
  <c r="L45" i="1"/>
  <c r="K45" i="1"/>
  <c r="J45" i="1"/>
  <c r="M56" i="1" l="1"/>
  <c r="L21" i="2"/>
  <c r="L59" i="1" l="1"/>
  <c r="K59" i="1"/>
  <c r="J59" i="1"/>
  <c r="I59" i="1"/>
  <c r="H59" i="1"/>
  <c r="E18" i="1" l="1"/>
  <c r="F18" i="1"/>
  <c r="E21" i="1"/>
  <c r="F21" i="1"/>
  <c r="H59" i="7" l="1"/>
  <c r="G59" i="7"/>
  <c r="F59" i="7"/>
  <c r="E59" i="7"/>
  <c r="D59" i="7"/>
  <c r="H58" i="7"/>
  <c r="G58" i="7"/>
  <c r="F58" i="7"/>
  <c r="E58" i="7"/>
  <c r="D58" i="7"/>
  <c r="H57" i="7"/>
  <c r="G57" i="7"/>
  <c r="G60" i="7" s="1"/>
  <c r="F57" i="7"/>
  <c r="E57" i="7"/>
  <c r="D57" i="7"/>
  <c r="H56" i="7"/>
  <c r="G56" i="7"/>
  <c r="F56" i="7"/>
  <c r="E56" i="7"/>
  <c r="D56" i="7"/>
  <c r="H50" i="7"/>
  <c r="G50" i="7"/>
  <c r="F50" i="7"/>
  <c r="F68" i="7" s="1"/>
  <c r="E50" i="7"/>
  <c r="E68" i="7" s="1"/>
  <c r="D50" i="7"/>
  <c r="H49" i="7"/>
  <c r="H67" i="7" s="1"/>
  <c r="G49" i="7"/>
  <c r="F49" i="7"/>
  <c r="F67" i="7" s="1"/>
  <c r="E49" i="7"/>
  <c r="E67" i="7" s="1"/>
  <c r="D49" i="7"/>
  <c r="D67" i="7" s="1"/>
  <c r="H48" i="7"/>
  <c r="H66" i="7" s="1"/>
  <c r="G48" i="7"/>
  <c r="F48" i="7"/>
  <c r="F66" i="7" s="1"/>
  <c r="E48" i="7"/>
  <c r="D48" i="7"/>
  <c r="D66" i="7" s="1"/>
  <c r="H47" i="7"/>
  <c r="H65" i="7" s="1"/>
  <c r="G47" i="7"/>
  <c r="F47" i="7"/>
  <c r="E47" i="7"/>
  <c r="E65" i="7" s="1"/>
  <c r="D47" i="7"/>
  <c r="D65" i="7" s="1"/>
  <c r="C50" i="7"/>
  <c r="C68" i="7" s="1"/>
  <c r="C49" i="7"/>
  <c r="C48" i="7"/>
  <c r="C66" i="7" s="1"/>
  <c r="C47" i="7"/>
  <c r="C65" i="7" s="1"/>
  <c r="H29" i="7"/>
  <c r="G29" i="7"/>
  <c r="F29" i="7"/>
  <c r="E29" i="7"/>
  <c r="E39" i="7" s="1"/>
  <c r="D29" i="7"/>
  <c r="H28" i="7"/>
  <c r="G28" i="7"/>
  <c r="F28" i="7"/>
  <c r="F38" i="7" s="1"/>
  <c r="E28" i="7"/>
  <c r="D28" i="7"/>
  <c r="H27" i="7"/>
  <c r="G27" i="7"/>
  <c r="F27" i="7"/>
  <c r="E27" i="7"/>
  <c r="D27" i="7"/>
  <c r="H26" i="7"/>
  <c r="H36" i="7" s="1"/>
  <c r="G26" i="7"/>
  <c r="F26" i="7"/>
  <c r="E26" i="7"/>
  <c r="D26" i="7"/>
  <c r="D36" i="7" s="1"/>
  <c r="H25" i="7"/>
  <c r="G25" i="7"/>
  <c r="F25" i="7"/>
  <c r="E25" i="7"/>
  <c r="E35" i="7" s="1"/>
  <c r="D25" i="7"/>
  <c r="H19" i="7"/>
  <c r="G19" i="7"/>
  <c r="G39" i="7" s="1"/>
  <c r="F19" i="7"/>
  <c r="E19" i="7"/>
  <c r="H18" i="7"/>
  <c r="H38" i="7" s="1"/>
  <c r="G18" i="7"/>
  <c r="F18" i="7"/>
  <c r="E18" i="7"/>
  <c r="D18" i="7"/>
  <c r="H17" i="7"/>
  <c r="G17" i="7"/>
  <c r="F17" i="7"/>
  <c r="E17" i="7"/>
  <c r="D17" i="7"/>
  <c r="H16" i="7"/>
  <c r="G16" i="7"/>
  <c r="F16" i="7"/>
  <c r="F36" i="7" s="1"/>
  <c r="E16" i="7"/>
  <c r="D16" i="7"/>
  <c r="H15" i="7"/>
  <c r="G15" i="7"/>
  <c r="G35" i="7" s="1"/>
  <c r="F15" i="7"/>
  <c r="E15" i="7"/>
  <c r="D15" i="7"/>
  <c r="C19" i="7"/>
  <c r="C39" i="7" s="1"/>
  <c r="C18" i="7"/>
  <c r="C38" i="7" s="1"/>
  <c r="C17" i="7"/>
  <c r="C16" i="7"/>
  <c r="C36" i="7" s="1"/>
  <c r="C15" i="7"/>
  <c r="C35" i="7" s="1"/>
  <c r="H7" i="7"/>
  <c r="G7" i="7"/>
  <c r="F7" i="7"/>
  <c r="E7" i="7"/>
  <c r="D7" i="7"/>
  <c r="H6" i="7"/>
  <c r="G6" i="7"/>
  <c r="F6" i="7"/>
  <c r="E6" i="7"/>
  <c r="D6" i="7"/>
  <c r="C6" i="7"/>
  <c r="H68" i="7"/>
  <c r="G68" i="7"/>
  <c r="D68" i="7"/>
  <c r="C67" i="7"/>
  <c r="G65" i="7"/>
  <c r="C37" i="7"/>
  <c r="D35" i="7" l="1"/>
  <c r="H35" i="7"/>
  <c r="G36" i="7"/>
  <c r="F37" i="7"/>
  <c r="H39" i="7"/>
  <c r="C20" i="7"/>
  <c r="F30" i="7"/>
  <c r="D38" i="7"/>
  <c r="C51" i="7"/>
  <c r="C69" i="7" s="1"/>
  <c r="F60" i="7"/>
  <c r="H60" i="7"/>
  <c r="F20" i="7"/>
  <c r="D37" i="7"/>
  <c r="H37" i="7"/>
  <c r="F39" i="7"/>
  <c r="H30" i="7"/>
  <c r="E38" i="7"/>
  <c r="E66" i="7"/>
  <c r="D30" i="7"/>
  <c r="D60" i="7"/>
  <c r="F35" i="7"/>
  <c r="H51" i="7"/>
  <c r="H69" i="7" s="1"/>
  <c r="G51" i="7"/>
  <c r="G37" i="7"/>
  <c r="G30" i="7"/>
  <c r="G67" i="7"/>
  <c r="E60" i="7"/>
  <c r="G69" i="7"/>
  <c r="F51" i="7"/>
  <c r="D51" i="7"/>
  <c r="G66" i="7"/>
  <c r="E51" i="7"/>
  <c r="F65" i="7"/>
  <c r="G38" i="7"/>
  <c r="E30" i="7"/>
  <c r="E37" i="7"/>
  <c r="E20" i="7"/>
  <c r="G20" i="7"/>
  <c r="H20" i="7"/>
  <c r="H40" i="7" s="1"/>
  <c r="E36" i="7"/>
  <c r="C40" i="7"/>
  <c r="F69" i="7" l="1"/>
  <c r="G40" i="7"/>
  <c r="F40" i="7"/>
  <c r="D69" i="7"/>
  <c r="E69" i="7"/>
  <c r="E40" i="7"/>
  <c r="D2" i="6"/>
  <c r="F11" i="3" l="1"/>
  <c r="F5" i="3" l="1"/>
  <c r="F27" i="3"/>
  <c r="F25" i="3"/>
  <c r="F23" i="3"/>
  <c r="F21" i="3"/>
  <c r="F17" i="3"/>
  <c r="F15" i="3"/>
  <c r="F13" i="3"/>
  <c r="F9" i="3"/>
  <c r="F6" i="3"/>
  <c r="D4" i="3"/>
  <c r="K5" i="2"/>
  <c r="J5" i="2"/>
  <c r="I5" i="2"/>
  <c r="H5" i="2"/>
  <c r="G5" i="2"/>
  <c r="F5" i="2"/>
  <c r="E5" i="2"/>
  <c r="D5" i="2"/>
  <c r="D37" i="3"/>
  <c r="L47" i="1"/>
  <c r="K47" i="1"/>
  <c r="E35" i="3" s="1"/>
  <c r="J47" i="1"/>
  <c r="I47" i="1"/>
  <c r="H47" i="1"/>
  <c r="G47" i="1"/>
  <c r="N47" i="1" s="1"/>
  <c r="F47" i="1"/>
  <c r="E47" i="1"/>
  <c r="D34" i="3"/>
  <c r="D33" i="3"/>
  <c r="D31" i="3"/>
  <c r="D30" i="3"/>
  <c r="D26" i="3"/>
  <c r="D24" i="3"/>
  <c r="D22" i="3"/>
  <c r="D20" i="3"/>
  <c r="D16" i="3"/>
  <c r="D14" i="3"/>
  <c r="D12" i="3"/>
  <c r="D10" i="3"/>
  <c r="D8" i="3"/>
  <c r="D5" i="3"/>
  <c r="H22" i="6"/>
  <c r="H18" i="6"/>
  <c r="H14" i="6"/>
  <c r="H10" i="6"/>
  <c r="H6" i="6"/>
  <c r="H23" i="6"/>
  <c r="H21" i="6"/>
  <c r="H19" i="6"/>
  <c r="H17" i="6"/>
  <c r="H15" i="6"/>
  <c r="H13" i="6"/>
  <c r="H11" i="6"/>
  <c r="H9" i="6"/>
  <c r="H7" i="6"/>
  <c r="H5" i="6"/>
  <c r="D3" i="2"/>
  <c r="H7" i="4"/>
  <c r="G7" i="4"/>
  <c r="F7" i="4"/>
  <c r="E7" i="4"/>
  <c r="D7" i="4"/>
  <c r="H6" i="4"/>
  <c r="G6" i="4"/>
  <c r="F6" i="4"/>
  <c r="E6" i="4"/>
  <c r="D6" i="4"/>
  <c r="H5" i="4"/>
  <c r="G5" i="4"/>
  <c r="F5" i="4"/>
  <c r="E5" i="4"/>
  <c r="D5" i="4"/>
  <c r="K25" i="2"/>
  <c r="J25" i="2"/>
  <c r="I25" i="2"/>
  <c r="H25" i="2"/>
  <c r="K24" i="2"/>
  <c r="J24" i="2"/>
  <c r="I24" i="2"/>
  <c r="H24" i="2"/>
  <c r="K23" i="2"/>
  <c r="J23" i="2"/>
  <c r="I23" i="2"/>
  <c r="H23" i="2"/>
  <c r="K22" i="2"/>
  <c r="J22" i="2"/>
  <c r="I22" i="2"/>
  <c r="H22" i="2"/>
  <c r="G25" i="2"/>
  <c r="G24" i="2"/>
  <c r="G23" i="2"/>
  <c r="G22" i="2"/>
  <c r="K15" i="2"/>
  <c r="J15" i="2"/>
  <c r="I15" i="2"/>
  <c r="H15" i="2"/>
  <c r="G15" i="2"/>
  <c r="L60" i="1"/>
  <c r="H10" i="4" s="1"/>
  <c r="K60" i="1"/>
  <c r="G10" i="4" s="1"/>
  <c r="J60" i="1"/>
  <c r="F10" i="4" s="1"/>
  <c r="I60" i="1"/>
  <c r="H60" i="1"/>
  <c r="D10" i="4" s="1"/>
  <c r="H26" i="2" l="1"/>
  <c r="E10" i="4"/>
  <c r="D35" i="3"/>
  <c r="I26" i="2"/>
  <c r="H24" i="6"/>
  <c r="L58" i="1" s="1"/>
  <c r="H16" i="6"/>
  <c r="J58" i="1" s="1"/>
  <c r="H8" i="6"/>
  <c r="H20" i="6"/>
  <c r="K58" i="1" s="1"/>
  <c r="H12" i="6"/>
  <c r="I58" i="1" s="1"/>
  <c r="J26" i="2"/>
  <c r="G26" i="2"/>
  <c r="K26" i="2"/>
  <c r="H58" i="1" l="1"/>
  <c r="H29" i="6"/>
  <c r="K14" i="2"/>
  <c r="L57" i="1"/>
  <c r="H4" i="4"/>
  <c r="F4" i="4"/>
  <c r="J57" i="1"/>
  <c r="I14" i="2"/>
  <c r="H14" i="2"/>
  <c r="E4" i="4"/>
  <c r="I57" i="1"/>
  <c r="G4" i="4"/>
  <c r="J14" i="2"/>
  <c r="K57" i="1"/>
  <c r="G14" i="2"/>
  <c r="D4" i="4"/>
  <c r="H57" i="1"/>
  <c r="H66" i="1" s="1"/>
  <c r="F37" i="3"/>
  <c r="F34" i="3"/>
  <c r="F33" i="3"/>
  <c r="F35" i="3"/>
  <c r="F31" i="3"/>
  <c r="F26" i="3"/>
  <c r="F24" i="3"/>
  <c r="F22" i="3"/>
  <c r="F20" i="3"/>
  <c r="F16" i="3"/>
  <c r="F14" i="3"/>
  <c r="F12" i="3"/>
  <c r="F10" i="3"/>
  <c r="F8" i="3"/>
  <c r="D3" i="4" l="1"/>
  <c r="G3" i="4"/>
  <c r="K66" i="1"/>
  <c r="H3" i="4"/>
  <c r="L66" i="1"/>
  <c r="E3" i="4"/>
  <c r="I66" i="1"/>
  <c r="J66" i="1"/>
  <c r="F3" i="4"/>
  <c r="K20" i="2"/>
  <c r="J20" i="2"/>
  <c r="I20" i="2"/>
  <c r="H20" i="2"/>
  <c r="G20" i="2"/>
  <c r="F20" i="2"/>
  <c r="E20" i="2"/>
  <c r="D20" i="2"/>
  <c r="K17" i="2"/>
  <c r="K16" i="2"/>
  <c r="J17" i="2"/>
  <c r="J16" i="2"/>
  <c r="I17" i="2"/>
  <c r="H17" i="2"/>
  <c r="G17" i="2"/>
  <c r="F17" i="2"/>
  <c r="E17" i="2"/>
  <c r="I16" i="2"/>
  <c r="H16" i="2"/>
  <c r="G16" i="2"/>
  <c r="F16" i="2"/>
  <c r="E16" i="2"/>
  <c r="D17" i="2"/>
  <c r="D16" i="2"/>
  <c r="K13" i="2"/>
  <c r="K12" i="2"/>
  <c r="J12" i="2"/>
  <c r="I12" i="2"/>
  <c r="H12" i="2"/>
  <c r="G12" i="2"/>
  <c r="F12" i="2"/>
  <c r="D17" i="5" s="1"/>
  <c r="F17" i="5" s="1"/>
  <c r="G17" i="5" s="1"/>
  <c r="E12" i="2"/>
  <c r="D12" i="2"/>
  <c r="K11" i="2"/>
  <c r="F11" i="2"/>
  <c r="E11" i="2"/>
  <c r="D11" i="2"/>
  <c r="F32" i="1" l="1"/>
  <c r="E32" i="1"/>
  <c r="E51" i="1" s="1"/>
  <c r="F29" i="1"/>
  <c r="E29" i="1"/>
  <c r="F51" i="1"/>
  <c r="F9" i="1"/>
  <c r="E6" i="2" s="1"/>
  <c r="E9" i="1"/>
  <c r="D6" i="2" s="1"/>
  <c r="E7" i="2"/>
  <c r="D7" i="2"/>
  <c r="D9" i="2" l="1"/>
  <c r="E46" i="1"/>
  <c r="D13" i="2" s="1"/>
  <c r="E9" i="2"/>
  <c r="F46" i="1"/>
  <c r="E13" i="2" s="1"/>
  <c r="E28" i="1"/>
  <c r="D8" i="2" s="1"/>
  <c r="E42" i="1"/>
  <c r="F28" i="1"/>
  <c r="E8" i="2" s="1"/>
  <c r="F42" i="1"/>
  <c r="D10" i="5"/>
  <c r="F10" i="5" s="1"/>
  <c r="G10" i="5" s="1"/>
  <c r="D10" i="2" l="1"/>
  <c r="E52" i="1"/>
  <c r="E55" i="1" s="1"/>
  <c r="E10" i="2"/>
  <c r="F52" i="1"/>
  <c r="F55" i="1" s="1"/>
  <c r="L9" i="4"/>
  <c r="K18" i="2"/>
  <c r="J18" i="2"/>
  <c r="E18" i="2"/>
  <c r="D18" i="2"/>
  <c r="I18" i="2"/>
  <c r="H18" i="2"/>
  <c r="G18" i="2"/>
  <c r="F18" i="2"/>
  <c r="E19" i="2" l="1"/>
  <c r="E21" i="2"/>
  <c r="D19" i="2"/>
  <c r="D21" i="2"/>
  <c r="L4" i="4"/>
  <c r="L5" i="4"/>
  <c r="L7" i="4"/>
  <c r="L6" i="4"/>
  <c r="L8" i="4"/>
  <c r="L3" i="4" l="1"/>
  <c r="L10" i="4"/>
  <c r="L38" i="1" l="1"/>
  <c r="K38" i="1"/>
  <c r="J38" i="1"/>
  <c r="I38" i="1"/>
  <c r="H38" i="1"/>
  <c r="G38" i="1"/>
  <c r="L35" i="1"/>
  <c r="K35" i="1"/>
  <c r="L32" i="1"/>
  <c r="K32" i="1"/>
  <c r="L29" i="1"/>
  <c r="L41" i="1" s="1"/>
  <c r="K9" i="2" s="1"/>
  <c r="K29" i="1"/>
  <c r="L24" i="1"/>
  <c r="G24" i="1"/>
  <c r="L21" i="1"/>
  <c r="K21" i="1"/>
  <c r="J21" i="1"/>
  <c r="I21" i="1"/>
  <c r="H21" i="1"/>
  <c r="L18" i="1"/>
  <c r="L51" i="1" s="1"/>
  <c r="K18" i="1"/>
  <c r="L15" i="1"/>
  <c r="K15" i="1"/>
  <c r="L12" i="1"/>
  <c r="K12" i="1"/>
  <c r="L9" i="1"/>
  <c r="K9" i="1"/>
  <c r="J9" i="1"/>
  <c r="E7" i="3" s="1"/>
  <c r="I9" i="1"/>
  <c r="H9" i="1"/>
  <c r="N38" i="1" l="1"/>
  <c r="K46" i="1"/>
  <c r="J13" i="2" s="1"/>
  <c r="N24" i="1"/>
  <c r="I6" i="2"/>
  <c r="F8" i="7"/>
  <c r="J6" i="2"/>
  <c r="G8" i="7"/>
  <c r="G6" i="2"/>
  <c r="D8" i="7"/>
  <c r="K6" i="2"/>
  <c r="H8" i="7"/>
  <c r="H6" i="2"/>
  <c r="E8" i="7"/>
  <c r="K41" i="1"/>
  <c r="J9" i="2" s="1"/>
  <c r="K51" i="1"/>
  <c r="K27" i="1"/>
  <c r="J7" i="2" s="1"/>
  <c r="L27" i="1"/>
  <c r="L42" i="1" l="1"/>
  <c r="K10" i="2" s="1"/>
  <c r="K7" i="2"/>
  <c r="K28" i="1"/>
  <c r="J8" i="2" s="1"/>
  <c r="K42" i="1"/>
  <c r="L28" i="1"/>
  <c r="K8" i="2" s="1"/>
  <c r="L52" i="1"/>
  <c r="H29" i="1"/>
  <c r="H46" i="1" s="1"/>
  <c r="G13" i="2" s="1"/>
  <c r="I29" i="1"/>
  <c r="I46" i="1" s="1"/>
  <c r="H13" i="2" s="1"/>
  <c r="G29" i="1"/>
  <c r="G21" i="1"/>
  <c r="H32" i="1"/>
  <c r="J32" i="1"/>
  <c r="G32" i="1"/>
  <c r="J18" i="1"/>
  <c r="G18" i="1"/>
  <c r="N18" i="1" s="1"/>
  <c r="J35" i="1"/>
  <c r="I35" i="1"/>
  <c r="H35" i="1"/>
  <c r="G35" i="1"/>
  <c r="N35" i="1" s="1"/>
  <c r="I32" i="1"/>
  <c r="I18" i="1"/>
  <c r="H18" i="1"/>
  <c r="J15" i="1"/>
  <c r="I15" i="1"/>
  <c r="H15" i="1"/>
  <c r="G15" i="1"/>
  <c r="N15" i="1" s="1"/>
  <c r="J10" i="2" l="1"/>
  <c r="K43" i="1"/>
  <c r="J11" i="2" s="1"/>
  <c r="N32" i="1"/>
  <c r="N21" i="1"/>
  <c r="G46" i="1"/>
  <c r="L53" i="1"/>
  <c r="L55" i="1"/>
  <c r="L56" i="1" s="1"/>
  <c r="G51" i="1"/>
  <c r="J51" i="1"/>
  <c r="H51" i="1"/>
  <c r="I51" i="1"/>
  <c r="K52" i="1"/>
  <c r="K19" i="2"/>
  <c r="H41" i="1"/>
  <c r="G9" i="2" s="1"/>
  <c r="G41" i="1"/>
  <c r="I41" i="1"/>
  <c r="H9" i="2" s="1"/>
  <c r="J29" i="1"/>
  <c r="J41" i="1" l="1"/>
  <c r="N41" i="1" s="1"/>
  <c r="F28" i="3" s="1"/>
  <c r="J46" i="1"/>
  <c r="N29" i="1"/>
  <c r="N46" i="1"/>
  <c r="F32" i="3" s="1"/>
  <c r="D32" i="3"/>
  <c r="F13" i="2"/>
  <c r="K55" i="1"/>
  <c r="K56" i="1" s="1"/>
  <c r="D28" i="3"/>
  <c r="F9" i="2"/>
  <c r="K21" i="2"/>
  <c r="J19" i="2"/>
  <c r="H12" i="1"/>
  <c r="J12" i="1"/>
  <c r="J27" i="1" s="1"/>
  <c r="I12" i="1"/>
  <c r="I27" i="1" s="1"/>
  <c r="H7" i="2" s="1"/>
  <c r="E32" i="3" l="1"/>
  <c r="I13" i="2"/>
  <c r="I9" i="2"/>
  <c r="E28" i="3"/>
  <c r="I7" i="2"/>
  <c r="E18" i="3"/>
  <c r="J21" i="2"/>
  <c r="I28" i="1"/>
  <c r="H8" i="2" s="1"/>
  <c r="I42" i="1"/>
  <c r="J28" i="1"/>
  <c r="J42" i="1"/>
  <c r="J43" i="1" s="1"/>
  <c r="G12" i="1"/>
  <c r="N12" i="1" s="1"/>
  <c r="G9" i="1"/>
  <c r="N9" i="1" s="1"/>
  <c r="E30" i="3" l="1"/>
  <c r="N43" i="1"/>
  <c r="F30" i="3" s="1"/>
  <c r="I11" i="2"/>
  <c r="H10" i="2"/>
  <c r="I43" i="1"/>
  <c r="H11" i="2" s="1"/>
  <c r="I8" i="2"/>
  <c r="E19" i="3"/>
  <c r="I10" i="2"/>
  <c r="E29" i="3"/>
  <c r="C8" i="7"/>
  <c r="D7" i="3"/>
  <c r="G27" i="1"/>
  <c r="N27" i="1" s="1"/>
  <c r="F6" i="2"/>
  <c r="F7" i="3"/>
  <c r="J52" i="1"/>
  <c r="I52" i="1"/>
  <c r="I55" i="1" s="1"/>
  <c r="E8" i="5" l="1"/>
  <c r="E15" i="5"/>
  <c r="E36" i="3"/>
  <c r="J55" i="1"/>
  <c r="G42" i="1"/>
  <c r="G52" i="1" s="1"/>
  <c r="K53" i="1" s="1"/>
  <c r="D18" i="3"/>
  <c r="G28" i="1"/>
  <c r="F7" i="2"/>
  <c r="F18" i="3"/>
  <c r="H21" i="2"/>
  <c r="H19" i="2"/>
  <c r="I19" i="2"/>
  <c r="J53" i="1" l="1"/>
  <c r="J56" i="1"/>
  <c r="E16" i="5"/>
  <c r="E9" i="5"/>
  <c r="E38" i="3"/>
  <c r="D29" i="3"/>
  <c r="N42" i="1"/>
  <c r="F29" i="3" s="1"/>
  <c r="N52" i="1"/>
  <c r="F36" i="3" s="1"/>
  <c r="G55" i="1"/>
  <c r="N55" i="1" s="1"/>
  <c r="F10" i="2"/>
  <c r="D19" i="3"/>
  <c r="N28" i="1"/>
  <c r="F19" i="3" s="1"/>
  <c r="F8" i="2"/>
  <c r="D36" i="3"/>
  <c r="I21" i="2"/>
  <c r="F19" i="2"/>
  <c r="D38" i="3" l="1"/>
  <c r="D8" i="5"/>
  <c r="F8" i="5" s="1"/>
  <c r="G8" i="5" s="1"/>
  <c r="D15" i="5"/>
  <c r="F15" i="5" s="1"/>
  <c r="G15" i="5" s="1"/>
  <c r="F21" i="2"/>
  <c r="F38" i="3"/>
  <c r="D9" i="5" l="1"/>
  <c r="F9" i="5" s="1"/>
  <c r="G9" i="5" s="1"/>
  <c r="D16" i="5"/>
  <c r="F16" i="5" s="1"/>
  <c r="G16" i="5" s="1"/>
  <c r="D19" i="7" l="1"/>
  <c r="D39" i="7" s="1"/>
  <c r="H27" i="1"/>
  <c r="G7" i="2" s="1"/>
  <c r="D20" i="7" l="1"/>
  <c r="D40" i="7" s="1"/>
  <c r="H42" i="1"/>
  <c r="H28" i="1"/>
  <c r="G8" i="2" s="1"/>
  <c r="H52" i="1" l="1"/>
  <c r="H55" i="1" s="1"/>
  <c r="G21" i="2" s="1"/>
  <c r="H43" i="1"/>
  <c r="G11" i="2" s="1"/>
  <c r="G10" i="2"/>
  <c r="G19" i="2" l="1"/>
</calcChain>
</file>

<file path=xl/sharedStrings.xml><?xml version="1.0" encoding="utf-8"?>
<sst xmlns="http://schemas.openxmlformats.org/spreadsheetml/2006/main" count="582" uniqueCount="279">
  <si>
    <t>既存</t>
    <rPh sb="0" eb="2">
      <t>キゾン</t>
    </rPh>
    <phoneticPr fontId="2"/>
  </si>
  <si>
    <t>新規</t>
    <rPh sb="0" eb="2">
      <t>シンキ</t>
    </rPh>
    <phoneticPr fontId="2"/>
  </si>
  <si>
    <t>商品材料</t>
    <rPh sb="0" eb="2">
      <t>ショウヒン</t>
    </rPh>
    <rPh sb="2" eb="4">
      <t>ザイリョウ</t>
    </rPh>
    <phoneticPr fontId="2"/>
  </si>
  <si>
    <t>外注費</t>
    <rPh sb="0" eb="3">
      <t>ガイチュウヒ</t>
    </rPh>
    <phoneticPr fontId="2"/>
  </si>
  <si>
    <t>減価償却費</t>
    <rPh sb="0" eb="2">
      <t>ゲンカ</t>
    </rPh>
    <rPh sb="2" eb="5">
      <t>ショウキャクヒ</t>
    </rPh>
    <phoneticPr fontId="2"/>
  </si>
  <si>
    <t>労務費</t>
    <rPh sb="0" eb="3">
      <t>ロウムヒ</t>
    </rPh>
    <phoneticPr fontId="2"/>
  </si>
  <si>
    <t>その他の経費</t>
    <rPh sb="2" eb="3">
      <t>タ</t>
    </rPh>
    <rPh sb="4" eb="6">
      <t>ケイヒ</t>
    </rPh>
    <phoneticPr fontId="2"/>
  </si>
  <si>
    <t>計</t>
    <rPh sb="0" eb="1">
      <t>ケイ</t>
    </rPh>
    <phoneticPr fontId="2"/>
  </si>
  <si>
    <t>人件費</t>
    <rPh sb="0" eb="3">
      <t>ジンケンヒ</t>
    </rPh>
    <phoneticPr fontId="2"/>
  </si>
  <si>
    <t>地代・家賃</t>
    <rPh sb="0" eb="2">
      <t>チダイ</t>
    </rPh>
    <rPh sb="3" eb="5">
      <t>ヤチン</t>
    </rPh>
    <phoneticPr fontId="2"/>
  </si>
  <si>
    <t>伸び率</t>
    <rPh sb="0" eb="1">
      <t>ノ</t>
    </rPh>
    <rPh sb="2" eb="3">
      <t>リツ</t>
    </rPh>
    <phoneticPr fontId="2"/>
  </si>
  <si>
    <t>指数</t>
    <rPh sb="0" eb="2">
      <t>シスウ</t>
    </rPh>
    <phoneticPr fontId="2"/>
  </si>
  <si>
    <t>直近期末</t>
    <rPh sb="0" eb="2">
      <t>チョッキン</t>
    </rPh>
    <rPh sb="2" eb="4">
      <t>キマツ</t>
    </rPh>
    <phoneticPr fontId="2"/>
  </si>
  <si>
    <t>（別表３）</t>
  </si>
  <si>
    <t>経営計画及び資金計画</t>
  </si>
  <si>
    <t>（単位：千円）</t>
    <phoneticPr fontId="2"/>
  </si>
  <si>
    <t>①売上高</t>
    <phoneticPr fontId="5"/>
  </si>
  <si>
    <t>②売上原価</t>
  </si>
  <si>
    <t>③売上総利益
（①－②）</t>
  </si>
  <si>
    <t>④販売費及び
　一般管理費</t>
  </si>
  <si>
    <t>⑤営業利益</t>
  </si>
  <si>
    <t>⑥経常利益</t>
    <rPh sb="1" eb="2">
      <t>ヘ</t>
    </rPh>
    <rPh sb="2" eb="3">
      <t>ツネ</t>
    </rPh>
    <phoneticPr fontId="5"/>
  </si>
  <si>
    <t>⑦給与支給総額</t>
    <rPh sb="1" eb="2">
      <t>キュウ</t>
    </rPh>
    <rPh sb="2" eb="3">
      <t>ヨ</t>
    </rPh>
    <rPh sb="3" eb="4">
      <t>シ</t>
    </rPh>
    <rPh sb="4" eb="5">
      <t>キュウ</t>
    </rPh>
    <rPh sb="5" eb="6">
      <t>ソウ</t>
    </rPh>
    <rPh sb="6" eb="7">
      <t>ガク</t>
    </rPh>
    <phoneticPr fontId="5"/>
  </si>
  <si>
    <t>⑧人件費</t>
  </si>
  <si>
    <t>⑨設備投資額</t>
  </si>
  <si>
    <t>－</t>
  </si>
  <si>
    <t>⑩運転資金</t>
  </si>
  <si>
    <t>普通償却額</t>
  </si>
  <si>
    <t>特別償却額</t>
  </si>
  <si>
    <t>⑪減価償却額</t>
  </si>
  <si>
    <t>⑫付加価値額
（⑤＋⑧＋⑪）</t>
    <phoneticPr fontId="5"/>
  </si>
  <si>
    <t>⑬従業員数</t>
  </si>
  <si>
    <t>⑭一人当たりの付加価値額（⑫÷⑬）</t>
    <phoneticPr fontId="5"/>
  </si>
  <si>
    <t>⑮資金調達額(⑨＋⑩)</t>
    <phoneticPr fontId="5"/>
  </si>
  <si>
    <t>政府系金融
機関借入</t>
  </si>
  <si>
    <t>民間金融機
関借入</t>
  </si>
  <si>
    <t>自己資金</t>
  </si>
  <si>
    <t>その他</t>
  </si>
  <si>
    <t>合計</t>
  </si>
  <si>
    <t>（各種指標の算出方法）</t>
  </si>
  <si>
    <t>３　計画目標値の詳細</t>
    <rPh sb="2" eb="4">
      <t>ケイカク</t>
    </rPh>
    <rPh sb="4" eb="7">
      <t>モクヒョウチ</t>
    </rPh>
    <rPh sb="8" eb="10">
      <t>ショウサイ</t>
    </rPh>
    <phoneticPr fontId="5"/>
  </si>
  <si>
    <t xml:space="preserve"> </t>
    <phoneticPr fontId="5"/>
  </si>
  <si>
    <t>（単位：千円）</t>
    <rPh sb="1" eb="3">
      <t>タンイ</t>
    </rPh>
    <rPh sb="4" eb="6">
      <t>センエン</t>
    </rPh>
    <phoneticPr fontId="5"/>
  </si>
  <si>
    <t>直近期末</t>
    <rPh sb="0" eb="2">
      <t>チョッキン</t>
    </rPh>
    <rPh sb="2" eb="4">
      <t>キマツ</t>
    </rPh>
    <phoneticPr fontId="5"/>
  </si>
  <si>
    <t>目標最終期</t>
    <rPh sb="0" eb="2">
      <t>モクヒョウ</t>
    </rPh>
    <rPh sb="2" eb="5">
      <t>サイシュウキ</t>
    </rPh>
    <phoneticPr fontId="5"/>
  </si>
  <si>
    <t>指数</t>
    <rPh sb="0" eb="2">
      <t>シスウ</t>
    </rPh>
    <phoneticPr fontId="5"/>
  </si>
  <si>
    <t>既存事業</t>
    <rPh sb="0" eb="2">
      <t>キゾン</t>
    </rPh>
    <rPh sb="2" eb="4">
      <t>ジギョウ</t>
    </rPh>
    <phoneticPr fontId="5"/>
  </si>
  <si>
    <t>新規事業</t>
    <rPh sb="0" eb="2">
      <t>シンキ</t>
    </rPh>
    <rPh sb="2" eb="4">
      <t>ジギョウ</t>
    </rPh>
    <phoneticPr fontId="5"/>
  </si>
  <si>
    <t>計(A)</t>
    <rPh sb="0" eb="1">
      <t>ケイ</t>
    </rPh>
    <phoneticPr fontId="5"/>
  </si>
  <si>
    <t>売上原価</t>
    <rPh sb="0" eb="2">
      <t>ウリアゲ</t>
    </rPh>
    <rPh sb="2" eb="4">
      <t>ゲンカ</t>
    </rPh>
    <phoneticPr fontId="5"/>
  </si>
  <si>
    <t>商品・材料費</t>
    <rPh sb="0" eb="2">
      <t>ショウヒン</t>
    </rPh>
    <rPh sb="3" eb="6">
      <t>ザイリョウヒ</t>
    </rPh>
    <phoneticPr fontId="5"/>
  </si>
  <si>
    <t>外注費</t>
    <rPh sb="0" eb="3">
      <t>ガイチュウヒ</t>
    </rPh>
    <phoneticPr fontId="5"/>
  </si>
  <si>
    <t>減価償却費(J)</t>
    <rPh sb="0" eb="2">
      <t>ゲンカ</t>
    </rPh>
    <rPh sb="2" eb="5">
      <t>ショウキャクヒ</t>
    </rPh>
    <phoneticPr fontId="5"/>
  </si>
  <si>
    <t>労務費（G）</t>
    <rPh sb="0" eb="3">
      <t>ロウムヒ</t>
    </rPh>
    <phoneticPr fontId="5"/>
  </si>
  <si>
    <t>計(B)</t>
    <rPh sb="0" eb="1">
      <t>ケイ</t>
    </rPh>
    <phoneticPr fontId="5"/>
  </si>
  <si>
    <t>売上総利益　C＝A-B</t>
    <rPh sb="0" eb="2">
      <t>ウリアゲ</t>
    </rPh>
    <rPh sb="2" eb="5">
      <t>ソウリエキ</t>
    </rPh>
    <phoneticPr fontId="5"/>
  </si>
  <si>
    <t>販売費及び一般管理費</t>
    <rPh sb="0" eb="3">
      <t>ハンバイヒ</t>
    </rPh>
    <rPh sb="3" eb="4">
      <t>オヨ</t>
    </rPh>
    <rPh sb="5" eb="7">
      <t>イッパン</t>
    </rPh>
    <rPh sb="7" eb="10">
      <t>カンリヒ</t>
    </rPh>
    <phoneticPr fontId="5"/>
  </si>
  <si>
    <t>人件費(H)</t>
    <rPh sb="0" eb="3">
      <t>ジンケンヒ</t>
    </rPh>
    <phoneticPr fontId="5"/>
  </si>
  <si>
    <t>減価償却費(K)</t>
    <rPh sb="0" eb="2">
      <t>ゲンカ</t>
    </rPh>
    <rPh sb="2" eb="5">
      <t>ショウキャクヒ</t>
    </rPh>
    <phoneticPr fontId="5"/>
  </si>
  <si>
    <t>地代・家賃</t>
    <rPh sb="0" eb="2">
      <t>チダイ</t>
    </rPh>
    <rPh sb="3" eb="5">
      <t>ヤチン</t>
    </rPh>
    <phoneticPr fontId="5"/>
  </si>
  <si>
    <t>計(D)</t>
    <rPh sb="0" eb="1">
      <t>ケイ</t>
    </rPh>
    <phoneticPr fontId="5"/>
  </si>
  <si>
    <t>営業利益　E＝C-D</t>
    <rPh sb="0" eb="2">
      <t>エイギョウ</t>
    </rPh>
    <rPh sb="2" eb="4">
      <t>リエキ</t>
    </rPh>
    <phoneticPr fontId="5"/>
  </si>
  <si>
    <t>経常利益　　　　　　</t>
    <rPh sb="0" eb="2">
      <t>ケイジョウ</t>
    </rPh>
    <rPh sb="2" eb="4">
      <t>リエキ</t>
    </rPh>
    <phoneticPr fontId="5"/>
  </si>
  <si>
    <t>給与支給総額　　　</t>
    <rPh sb="0" eb="6">
      <t>キュウヨシキュウソウガク</t>
    </rPh>
    <phoneticPr fontId="5"/>
  </si>
  <si>
    <t>人件費　F＝G＋H</t>
    <rPh sb="0" eb="3">
      <t>ジンケンヒ</t>
    </rPh>
    <phoneticPr fontId="5"/>
  </si>
  <si>
    <t>普通償却額</t>
    <rPh sb="0" eb="2">
      <t>フツウ</t>
    </rPh>
    <rPh sb="2" eb="5">
      <t>ショウキャクガク</t>
    </rPh>
    <phoneticPr fontId="5"/>
  </si>
  <si>
    <t>特別償却額</t>
    <rPh sb="0" eb="2">
      <t>トクベツ</t>
    </rPh>
    <rPh sb="2" eb="5">
      <t>ショウキャクガク</t>
    </rPh>
    <phoneticPr fontId="5"/>
  </si>
  <si>
    <t>減価償却費計　I＝J＋K</t>
    <rPh sb="0" eb="2">
      <t>ゲンカ</t>
    </rPh>
    <rPh sb="2" eb="4">
      <t>ショウキャク</t>
    </rPh>
    <rPh sb="4" eb="5">
      <t>ヒ</t>
    </rPh>
    <rPh sb="5" eb="6">
      <t>ケイ</t>
    </rPh>
    <phoneticPr fontId="5"/>
  </si>
  <si>
    <t>付加価値額＝Ｅ＋F＋I</t>
    <rPh sb="0" eb="2">
      <t>フカ</t>
    </rPh>
    <rPh sb="2" eb="5">
      <t>カチガク</t>
    </rPh>
    <phoneticPr fontId="5"/>
  </si>
  <si>
    <t>従業員数（L）</t>
    <rPh sb="0" eb="2">
      <t>ジュウギョウ</t>
    </rPh>
    <rPh sb="2" eb="4">
      <t>インスウ</t>
    </rPh>
    <phoneticPr fontId="5"/>
  </si>
  <si>
    <t>一人当たりの付加価値額(E+F+I)/L</t>
    <rPh sb="0" eb="3">
      <t>ヒトリア</t>
    </rPh>
    <rPh sb="6" eb="8">
      <t>フカ</t>
    </rPh>
    <rPh sb="8" eb="11">
      <t>カチガク</t>
    </rPh>
    <phoneticPr fontId="5"/>
  </si>
  <si>
    <t>注１　派遣労働者、短時間労働者の給与を外注費で処理している場合は、これを労務費又は人件費に振り替えて記載してください。</t>
  </si>
  <si>
    <t>２　減価償却費には、繰延資産の償却額、損金算入されているリース・レンタル費用も含めて記載してください。</t>
  </si>
  <si>
    <t xml:space="preserve">    なお、派遣労働者、短時間労働者が含まれる場合は、勤務時間により人数調整してください。</t>
    <phoneticPr fontId="2"/>
  </si>
  <si>
    <t>５　資金計画の詳細</t>
  </si>
  <si>
    <t>区分</t>
    <rPh sb="0" eb="2">
      <t>クブン</t>
    </rPh>
    <phoneticPr fontId="2"/>
  </si>
  <si>
    <t>1年後</t>
  </si>
  <si>
    <t>2年後</t>
  </si>
  <si>
    <t>3年後</t>
  </si>
  <si>
    <t>4年後</t>
  </si>
  <si>
    <t>5年後</t>
  </si>
  <si>
    <t>6年後</t>
  </si>
  <si>
    <t>7年後</t>
  </si>
  <si>
    <t>8年後</t>
  </si>
  <si>
    <t>計</t>
  </si>
  <si>
    <t>所要資金額</t>
    <rPh sb="0" eb="5">
      <t>ショヨウシキンガク</t>
    </rPh>
    <phoneticPr fontId="2"/>
  </si>
  <si>
    <t>うち設備投資資金額</t>
    <rPh sb="2" eb="9">
      <t>セツビトウシシキンガク</t>
    </rPh>
    <phoneticPr fontId="2"/>
  </si>
  <si>
    <t>うち運転資金</t>
    <rPh sb="2" eb="6">
      <t>ウンテンシキン</t>
    </rPh>
    <phoneticPr fontId="2"/>
  </si>
  <si>
    <t>資金調達方法</t>
    <rPh sb="0" eb="6">
      <t>シキンチョウタツホウホウ</t>
    </rPh>
    <phoneticPr fontId="2"/>
  </si>
  <si>
    <t>政府系金融機関からの借入</t>
    <phoneticPr fontId="2"/>
  </si>
  <si>
    <t>自己資金</t>
    <phoneticPr fontId="2"/>
  </si>
  <si>
    <t>その他</t>
    <phoneticPr fontId="2"/>
  </si>
  <si>
    <t>合計</t>
    <rPh sb="0" eb="2">
      <t>ゴウケイ</t>
    </rPh>
    <phoneticPr fontId="2"/>
  </si>
  <si>
    <t>１ 所要資金欄には、必要に応じて資金使途等を記載のこと（支援機関と十分協議のこと）</t>
  </si>
  <si>
    <t>２ 政府系金融機関からの融資期待がある場合には、機関名をすべて備考欄に記載すること。</t>
  </si>
  <si>
    <t>３ 金融機関からの融資期待がある場合（道の制度融資も含む）で、信用保証協会からの付保期待があるときは、その旨記載のこと。</t>
  </si>
  <si>
    <t>４ 資金調達に際しては、承認申請に並行して各関係機関と十分連絡を取ること。</t>
  </si>
  <si>
    <t>５ なお、本表の資金計画は、融資等を保証するものではない。</t>
  </si>
  <si>
    <t>参加特定事業者名　　　　　　　　　　　　</t>
    <rPh sb="2" eb="7">
      <t>トクテイジギョウシャ</t>
    </rPh>
    <phoneticPr fontId="5"/>
  </si>
  <si>
    <t>はい</t>
    <phoneticPr fontId="5"/>
  </si>
  <si>
    <t>該当なし</t>
  </si>
  <si>
    <t>「給与支給総額」：給料＋賃金＋賞与＋各種手当</t>
    <phoneticPr fontId="2"/>
  </si>
  <si>
    <t>「付加価値額」：営業利益＋人件費＋減価償却費</t>
    <phoneticPr fontId="2"/>
  </si>
  <si>
    <t>「一人当たりの付加価値額」：付加価値額÷従業員数</t>
    <phoneticPr fontId="2"/>
  </si>
  <si>
    <t>「営業利益」：売上総利益（売上高－売上原価）－販売費及び一般管理費</t>
    <phoneticPr fontId="2"/>
  </si>
  <si>
    <t>従業員数、人件費に短時間労働者、派遣労働者に対する費用を算入しましたか。</t>
    <phoneticPr fontId="5"/>
  </si>
  <si>
    <t>減価償却費にリース費用を算入しましたか。</t>
    <phoneticPr fontId="5"/>
  </si>
  <si>
    <t>従業員数について就業時間による調整を行いましたか。</t>
    <phoneticPr fontId="5"/>
  </si>
  <si>
    <t>（算出時における留意点～下記について該当があれば原則算入してください。）</t>
    <rPh sb="12" eb="14">
      <t>カキ</t>
    </rPh>
    <rPh sb="18" eb="20">
      <t>ガイトウ</t>
    </rPh>
    <rPh sb="24" eb="26">
      <t>ゲンソク</t>
    </rPh>
    <rPh sb="26" eb="28">
      <t>サンニュウ</t>
    </rPh>
    <phoneticPr fontId="2"/>
  </si>
  <si>
    <t>現状</t>
    <rPh sb="0" eb="2">
      <t>ゲンジョウ</t>
    </rPh>
    <phoneticPr fontId="5"/>
  </si>
  <si>
    <t>終了時</t>
    <rPh sb="0" eb="3">
      <t>シュウリョウジ</t>
    </rPh>
    <phoneticPr fontId="5"/>
  </si>
  <si>
    <t>付加価値額</t>
    <rPh sb="0" eb="2">
      <t>フカ</t>
    </rPh>
    <rPh sb="2" eb="4">
      <t>カチ</t>
    </rPh>
    <rPh sb="4" eb="5">
      <t>ガク</t>
    </rPh>
    <phoneticPr fontId="5"/>
  </si>
  <si>
    <t>一人当たりの
付加価値額</t>
    <rPh sb="0" eb="2">
      <t>ヒトリ</t>
    </rPh>
    <rPh sb="2" eb="3">
      <t>ア</t>
    </rPh>
    <rPh sb="7" eb="9">
      <t>フカ</t>
    </rPh>
    <rPh sb="9" eb="11">
      <t>カチ</t>
    </rPh>
    <rPh sb="11" eb="12">
      <t>ガク</t>
    </rPh>
    <phoneticPr fontId="5"/>
  </si>
  <si>
    <t>給与支給総額</t>
    <rPh sb="0" eb="2">
      <t>キュウヨ</t>
    </rPh>
    <rPh sb="2" eb="4">
      <t>シキュウ</t>
    </rPh>
    <rPh sb="4" eb="6">
      <t>ソウガク</t>
    </rPh>
    <phoneticPr fontId="5"/>
  </si>
  <si>
    <t>経営の向上の程度を示す指標</t>
    <phoneticPr fontId="2"/>
  </si>
  <si>
    <t>（単位：千円）</t>
  </si>
  <si>
    <t>伸び率（％）</t>
    <rPh sb="0" eb="1">
      <t>ノ</t>
    </rPh>
    <rPh sb="2" eb="3">
      <t>リツ</t>
    </rPh>
    <phoneticPr fontId="5"/>
  </si>
  <si>
    <t>2年前</t>
    <rPh sb="1" eb="3">
      <t>ネンマエ</t>
    </rPh>
    <phoneticPr fontId="2"/>
  </si>
  <si>
    <t>1年前</t>
    <rPh sb="1" eb="3">
      <t>ネンマエ</t>
    </rPh>
    <phoneticPr fontId="2"/>
  </si>
  <si>
    <t>－</t>
    <phoneticPr fontId="2"/>
  </si>
  <si>
    <t>（単位：千円）</t>
    <rPh sb="4" eb="5">
      <t>セン</t>
    </rPh>
    <phoneticPr fontId="2"/>
  </si>
  <si>
    <t>チェック欄</t>
    <rPh sb="4" eb="5">
      <t>ラン</t>
    </rPh>
    <phoneticPr fontId="2"/>
  </si>
  <si>
    <t>左計画数字の作成方法記載</t>
    <rPh sb="0" eb="1">
      <t>ヒダリ</t>
    </rPh>
    <rPh sb="1" eb="3">
      <t>ケイカク</t>
    </rPh>
    <rPh sb="3" eb="5">
      <t>スウジ</t>
    </rPh>
    <rPh sb="6" eb="10">
      <t>サクセイホウホウ</t>
    </rPh>
    <rPh sb="10" eb="12">
      <t>キサイ</t>
    </rPh>
    <phoneticPr fontId="2"/>
  </si>
  <si>
    <t>（別表４）</t>
    <phoneticPr fontId="2"/>
  </si>
  <si>
    <t>設備投資計画（経営革新計画に係るもの）</t>
    <phoneticPr fontId="2"/>
  </si>
  <si>
    <t>機械装置名称　　</t>
  </si>
  <si>
    <t>導入年度</t>
  </si>
  <si>
    <t>（単位：千円）</t>
    <phoneticPr fontId="2"/>
  </si>
  <si>
    <t>参加特定事業者名　　　　　　　　　　　　</t>
    <phoneticPr fontId="2"/>
  </si>
  <si>
    <t>合計</t>
    <rPh sb="0" eb="2">
      <t>ゴウケイ</t>
    </rPh>
    <phoneticPr fontId="2"/>
  </si>
  <si>
    <t>No.</t>
    <phoneticPr fontId="2"/>
  </si>
  <si>
    <t>数量</t>
    <phoneticPr fontId="2"/>
  </si>
  <si>
    <t>単価</t>
    <phoneticPr fontId="2"/>
  </si>
  <si>
    <t>合計金額</t>
    <phoneticPr fontId="2"/>
  </si>
  <si>
    <t>運転資金計画（経営革新計画に係るもの）</t>
    <phoneticPr fontId="2"/>
  </si>
  <si>
    <t>金額</t>
    <phoneticPr fontId="2"/>
  </si>
  <si>
    <t>年度
（年目）</t>
    <rPh sb="4" eb="6">
      <t>ネンメ</t>
    </rPh>
    <phoneticPr fontId="2"/>
  </si>
  <si>
    <t>－</t>
    <phoneticPr fontId="2"/>
  </si>
  <si>
    <t>( 年 月期）</t>
  </si>
  <si>
    <t>( 年 月期）</t>
    <phoneticPr fontId="2"/>
  </si>
  <si>
    <t>１年前</t>
    <phoneticPr fontId="5"/>
  </si>
  <si>
    <t>直近期末</t>
    <phoneticPr fontId="5"/>
  </si>
  <si>
    <t>１年後</t>
    <phoneticPr fontId="5"/>
  </si>
  <si>
    <t>２年後</t>
    <phoneticPr fontId="5"/>
  </si>
  <si>
    <t>３年後</t>
    <phoneticPr fontId="5"/>
  </si>
  <si>
    <t>４年後</t>
    <phoneticPr fontId="2"/>
  </si>
  <si>
    <t>５年後</t>
    <phoneticPr fontId="2"/>
  </si>
  <si>
    <t>６年後</t>
    <phoneticPr fontId="2"/>
  </si>
  <si>
    <t>７年後</t>
    <phoneticPr fontId="2"/>
  </si>
  <si>
    <t>８年後</t>
    <phoneticPr fontId="2"/>
  </si>
  <si>
    <t>２年前</t>
    <phoneticPr fontId="5"/>
  </si>
  <si>
    <t>１年後小計</t>
    <rPh sb="3" eb="5">
      <t>ショウケイ</t>
    </rPh>
    <phoneticPr fontId="2"/>
  </si>
  <si>
    <t>２年後小計</t>
    <rPh sb="3" eb="5">
      <t>ショウケイ</t>
    </rPh>
    <phoneticPr fontId="2"/>
  </si>
  <si>
    <t>３年後小計</t>
    <rPh sb="3" eb="5">
      <t>ショウケイ</t>
    </rPh>
    <phoneticPr fontId="2"/>
  </si>
  <si>
    <t>４年後小計</t>
    <rPh sb="3" eb="5">
      <t>ショウケイ</t>
    </rPh>
    <phoneticPr fontId="2"/>
  </si>
  <si>
    <t>５年後小計</t>
    <rPh sb="3" eb="5">
      <t>ショウケイ</t>
    </rPh>
    <phoneticPr fontId="2"/>
  </si>
  <si>
    <t xml:space="preserve">
（１年後）</t>
    <phoneticPr fontId="2"/>
  </si>
  <si>
    <t xml:space="preserve">
（２年後）</t>
    <phoneticPr fontId="2"/>
  </si>
  <si>
    <t xml:space="preserve">
（３年後）</t>
    <phoneticPr fontId="2"/>
  </si>
  <si>
    <t xml:space="preserve">
（４年後）</t>
    <phoneticPr fontId="2"/>
  </si>
  <si>
    <t xml:space="preserve">
（５年後）</t>
    <phoneticPr fontId="2"/>
  </si>
  <si>
    <t xml:space="preserve"> 売上高</t>
    <rPh sb="1" eb="4">
      <t>ウリアゲダカ</t>
    </rPh>
    <phoneticPr fontId="5"/>
  </si>
  <si>
    <t>その他の経費</t>
    <rPh sb="2" eb="3">
      <t>タ</t>
    </rPh>
    <rPh sb="4" eb="6">
      <t>ケイヒ</t>
    </rPh>
    <phoneticPr fontId="5"/>
  </si>
  <si>
    <t>ア　既存事業</t>
    <rPh sb="2" eb="4">
      <t>キゾン</t>
    </rPh>
    <rPh sb="4" eb="6">
      <t>ジギョウ</t>
    </rPh>
    <phoneticPr fontId="2"/>
  </si>
  <si>
    <t>(1)売上高の算定</t>
    <rPh sb="3" eb="5">
      <t>ウリアゲ</t>
    </rPh>
    <rPh sb="5" eb="6">
      <t>ダカ</t>
    </rPh>
    <rPh sb="7" eb="9">
      <t>サンテイ</t>
    </rPh>
    <phoneticPr fontId="2"/>
  </si>
  <si>
    <t>(2)売上原価の算定</t>
    <rPh sb="8" eb="10">
      <t>サンテイ</t>
    </rPh>
    <phoneticPr fontId="2"/>
  </si>
  <si>
    <t>既存事業</t>
    <rPh sb="2" eb="4">
      <t>ジギョウ</t>
    </rPh>
    <phoneticPr fontId="2"/>
  </si>
  <si>
    <t>新規事業</t>
    <rPh sb="2" eb="4">
      <t>ジギョウ</t>
    </rPh>
    <phoneticPr fontId="2"/>
  </si>
  <si>
    <t>商品・材料費</t>
    <rPh sb="0" eb="2">
      <t>ショウヒン</t>
    </rPh>
    <rPh sb="3" eb="5">
      <t>ザイリョウ</t>
    </rPh>
    <rPh sb="5" eb="6">
      <t>ヒ</t>
    </rPh>
    <phoneticPr fontId="2"/>
  </si>
  <si>
    <t>直近期末</t>
    <phoneticPr fontId="2"/>
  </si>
  <si>
    <t>イ　新規事業</t>
    <rPh sb="2" eb="4">
      <t>シンキ</t>
    </rPh>
    <rPh sb="4" eb="6">
      <t>ジギョウ</t>
    </rPh>
    <phoneticPr fontId="2"/>
  </si>
  <si>
    <t>ウ　売上原価計（ア＋イ）</t>
    <rPh sb="2" eb="4">
      <t>ウリアゲ</t>
    </rPh>
    <rPh sb="4" eb="6">
      <t>ゲンカ</t>
    </rPh>
    <rPh sb="6" eb="7">
      <t>ジケイ</t>
    </rPh>
    <phoneticPr fontId="2"/>
  </si>
  <si>
    <t>(3)人件費その他の経費（販売費及び一般管理費）の算定</t>
    <rPh sb="3" eb="6">
      <t>ジンケンヒ</t>
    </rPh>
    <rPh sb="8" eb="9">
      <t>タ</t>
    </rPh>
    <rPh sb="10" eb="12">
      <t>ケイヒ</t>
    </rPh>
    <rPh sb="25" eb="27">
      <t>サンテイ</t>
    </rPh>
    <phoneticPr fontId="2"/>
  </si>
  <si>
    <t>ウ　販管費計（ア＋イ）</t>
    <rPh sb="2" eb="5">
      <t>ハンカンヒ</t>
    </rPh>
    <rPh sb="5" eb="6">
      <t>ジケイ</t>
    </rPh>
    <phoneticPr fontId="2"/>
  </si>
  <si>
    <t>○経営革新計画 目標算定根拠作成補助シート</t>
    <rPh sb="1" eb="3">
      <t>ケイエイ</t>
    </rPh>
    <rPh sb="3" eb="5">
      <t>カクシン</t>
    </rPh>
    <rPh sb="5" eb="7">
      <t>ケイカク</t>
    </rPh>
    <rPh sb="8" eb="10">
      <t>モクヒョウ</t>
    </rPh>
    <rPh sb="10" eb="12">
      <t>サンテイ</t>
    </rPh>
    <rPh sb="12" eb="14">
      <t>コンキョ</t>
    </rPh>
    <rPh sb="14" eb="16">
      <t>サクセイ</t>
    </rPh>
    <rPh sb="16" eb="18">
      <t>ホジョ</t>
    </rPh>
    <phoneticPr fontId="2"/>
  </si>
  <si>
    <t>　　</t>
    <phoneticPr fontId="2"/>
  </si>
  <si>
    <t>備考</t>
    <phoneticPr fontId="2"/>
  </si>
  <si>
    <t>－</t>
    <phoneticPr fontId="2"/>
  </si>
  <si>
    <t>－</t>
    <phoneticPr fontId="2"/>
  </si>
  <si>
    <t>民間金融機関からの借入（金融機関のプロパー資金）</t>
    <phoneticPr fontId="2"/>
  </si>
  <si>
    <t>１年後</t>
    <phoneticPr fontId="2"/>
  </si>
  <si>
    <t>２年後</t>
    <phoneticPr fontId="2"/>
  </si>
  <si>
    <t>３年後</t>
    <phoneticPr fontId="2"/>
  </si>
  <si>
    <t>目標伸び率</t>
    <rPh sb="0" eb="2">
      <t>モクヒョウ</t>
    </rPh>
    <rPh sb="2" eb="3">
      <t>ノ</t>
    </rPh>
    <rPh sb="4" eb="5">
      <t>リツ</t>
    </rPh>
    <phoneticPr fontId="5"/>
  </si>
  <si>
    <t>3年後</t>
    <rPh sb="1" eb="3">
      <t>ネンゴ</t>
    </rPh>
    <phoneticPr fontId="5"/>
  </si>
  <si>
    <t>4年後</t>
    <rPh sb="1" eb="3">
      <t>ネンゴ</t>
    </rPh>
    <phoneticPr fontId="2"/>
  </si>
  <si>
    <t>5年後</t>
    <rPh sb="1" eb="3">
      <t>ネンゴ</t>
    </rPh>
    <phoneticPr fontId="5"/>
  </si>
  <si>
    <t>６年後</t>
  </si>
  <si>
    <t>６年後小計</t>
    <rPh sb="3" eb="5">
      <t>ショウケイ</t>
    </rPh>
    <phoneticPr fontId="2"/>
  </si>
  <si>
    <t xml:space="preserve">
（６年後）</t>
    <phoneticPr fontId="2"/>
  </si>
  <si>
    <t>パターン１：計画期間と会計年度が一致する場合</t>
    <rPh sb="11" eb="13">
      <t>カイケイ</t>
    </rPh>
    <rPh sb="13" eb="15">
      <t>ネンド</t>
    </rPh>
    <phoneticPr fontId="2"/>
  </si>
  <si>
    <t>パターン２：計画期間と会計年度がずれる場合</t>
    <rPh sb="11" eb="13">
      <t>カイケイ</t>
    </rPh>
    <rPh sb="13" eb="15">
      <t>ネンド</t>
    </rPh>
    <phoneticPr fontId="2"/>
  </si>
  <si>
    <t>所要資金額と資金調達額チェック（以下が○となること　57行＝60行）</t>
    <rPh sb="0" eb="2">
      <t>ショヨウ</t>
    </rPh>
    <rPh sb="2" eb="4">
      <t>シキン</t>
    </rPh>
    <rPh sb="4" eb="5">
      <t>ガク</t>
    </rPh>
    <rPh sb="6" eb="8">
      <t>シキン</t>
    </rPh>
    <rPh sb="8" eb="11">
      <t>チョウタツガク</t>
    </rPh>
    <rPh sb="16" eb="18">
      <t>イカ</t>
    </rPh>
    <phoneticPr fontId="2"/>
  </si>
  <si>
    <t>減価償却費チェック（以下が○となること　18行＋32行＝47行）</t>
    <rPh sb="0" eb="5">
      <t>ゲンカショウキャクヒ</t>
    </rPh>
    <rPh sb="10" eb="12">
      <t>イカ</t>
    </rPh>
    <phoneticPr fontId="2"/>
  </si>
  <si>
    <t>３　従業者数は、人件費の算入対象としたすべての人員（役員を含む）を記載してください。</t>
    <phoneticPr fontId="2"/>
  </si>
  <si>
    <t>年 ← 表の年数（※1） パターン１：計画期間と会計年度が一致する場合（3～5のいずれか）</t>
    <rPh sb="0" eb="1">
      <t>ネン</t>
    </rPh>
    <rPh sb="4" eb="5">
      <t>ヒョウ</t>
    </rPh>
    <rPh sb="19" eb="21">
      <t>ケイカク</t>
    </rPh>
    <rPh sb="21" eb="23">
      <t>キカン</t>
    </rPh>
    <rPh sb="24" eb="26">
      <t>カイケイ</t>
    </rPh>
    <rPh sb="26" eb="28">
      <t>ネンド</t>
    </rPh>
    <rPh sb="29" eb="31">
      <t>イッチ</t>
    </rPh>
    <rPh sb="33" eb="35">
      <t>バアイ</t>
    </rPh>
    <phoneticPr fontId="5"/>
  </si>
  <si>
    <t>　　 　 　　　　　　　パターン２：計画期間と会計年度がずれる場合（計画期間+1年となり 4～6のいずれか）</t>
    <rPh sb="18" eb="20">
      <t>ケイカク</t>
    </rPh>
    <rPh sb="20" eb="22">
      <t>キカン</t>
    </rPh>
    <rPh sb="23" eb="25">
      <t>カイケイ</t>
    </rPh>
    <rPh sb="25" eb="27">
      <t>ネンド</t>
    </rPh>
    <rPh sb="31" eb="33">
      <t>バアイ</t>
    </rPh>
    <phoneticPr fontId="5"/>
  </si>
  <si>
    <t>人件費(※2)</t>
    <rPh sb="0" eb="3">
      <t>ジンケンヒ</t>
    </rPh>
    <phoneticPr fontId="2"/>
  </si>
  <si>
    <t>減価償却費(※3)</t>
    <rPh sb="0" eb="2">
      <t>ゲンカ</t>
    </rPh>
    <rPh sb="2" eb="5">
      <t>ショウキャクヒ</t>
    </rPh>
    <phoneticPr fontId="2"/>
  </si>
  <si>
    <t>↓借入機関名を支店名まで入力</t>
    <phoneticPr fontId="2"/>
  </si>
  <si>
    <t>普通償却(※5)</t>
    <rPh sb="0" eb="2">
      <t>フツウ</t>
    </rPh>
    <rPh sb="2" eb="4">
      <t>ショウキャク</t>
    </rPh>
    <phoneticPr fontId="2"/>
  </si>
  <si>
    <t>特別償却(※5)</t>
    <rPh sb="0" eb="2">
      <t>トクベツ</t>
    </rPh>
    <rPh sb="2" eb="4">
      <t>ショウキャク</t>
    </rPh>
    <phoneticPr fontId="2"/>
  </si>
  <si>
    <t>( 年 月期）</t>
    <phoneticPr fontId="2"/>
  </si>
  <si>
    <t>４　計画目標値算定の根拠　～各表を申請書該当箇所へ貼り付けてください。</t>
    <rPh sb="6" eb="7">
      <t>チ</t>
    </rPh>
    <rPh sb="14" eb="15">
      <t>カク</t>
    </rPh>
    <rPh sb="15" eb="16">
      <t>ヒョウ</t>
    </rPh>
    <rPh sb="17" eb="20">
      <t>シンセイショ</t>
    </rPh>
    <rPh sb="20" eb="22">
      <t>ガイトウ</t>
    </rPh>
    <rPh sb="22" eb="24">
      <t>カショ</t>
    </rPh>
    <rPh sb="25" eb="26">
      <t>ハ</t>
    </rPh>
    <rPh sb="27" eb="28">
      <t>ツ</t>
    </rPh>
    <phoneticPr fontId="2"/>
  </si>
  <si>
    <t>↑その他は補助金名など入力</t>
    <rPh sb="3" eb="4">
      <t>タ</t>
    </rPh>
    <phoneticPr fontId="2"/>
  </si>
  <si>
    <t>（別表１）～ここの数字を申請書ワードファイル別表１・指標に転記してください。</t>
    <rPh sb="9" eb="11">
      <t>スウジ</t>
    </rPh>
    <rPh sb="12" eb="15">
      <t>シンセイショ</t>
    </rPh>
    <phoneticPr fontId="2"/>
  </si>
  <si>
    <t>個人事業主の場合の計算方法</t>
    <rPh sb="0" eb="5">
      <t>コジンジギョウヌシ</t>
    </rPh>
    <rPh sb="6" eb="8">
      <t>バアイ</t>
    </rPh>
    <rPh sb="9" eb="11">
      <t>ケイサン</t>
    </rPh>
    <rPh sb="11" eb="13">
      <t>ホウホウ</t>
    </rPh>
    <phoneticPr fontId="2"/>
  </si>
  <si>
    <t>①売上高</t>
    <rPh sb="1" eb="3">
      <t>ウリアゲ</t>
    </rPh>
    <rPh sb="3" eb="4">
      <t>ダカ</t>
    </rPh>
    <phoneticPr fontId="2"/>
  </si>
  <si>
    <t>②売上原価</t>
    <rPh sb="1" eb="3">
      <t>ウリア</t>
    </rPh>
    <rPh sb="3" eb="5">
      <t>ゲンカ</t>
    </rPh>
    <phoneticPr fontId="2"/>
  </si>
  <si>
    <t>③売上総利益</t>
    <rPh sb="1" eb="3">
      <t>ウリアゲ</t>
    </rPh>
    <rPh sb="3" eb="6">
      <t>ソウリエキ</t>
    </rPh>
    <rPh sb="4" eb="6">
      <t>リエキ</t>
    </rPh>
    <phoneticPr fontId="2"/>
  </si>
  <si>
    <t>④販売費及び一般管理費</t>
    <rPh sb="1" eb="3">
      <t>ハンバイ</t>
    </rPh>
    <rPh sb="4" eb="5">
      <t>オヨ</t>
    </rPh>
    <rPh sb="6" eb="8">
      <t>イッパン</t>
    </rPh>
    <rPh sb="8" eb="11">
      <t>カンリヒ</t>
    </rPh>
    <phoneticPr fontId="2"/>
  </si>
  <si>
    <t>⑤営業利益</t>
    <rPh sb="1" eb="3">
      <t>エイギョウ</t>
    </rPh>
    <rPh sb="3" eb="5">
      <t>リエキ</t>
    </rPh>
    <phoneticPr fontId="2"/>
  </si>
  <si>
    <t>⑥経常利益</t>
    <rPh sb="1" eb="3">
      <t>ケイジョウ</t>
    </rPh>
    <rPh sb="3" eb="5">
      <t>リエキ</t>
    </rPh>
    <phoneticPr fontId="2"/>
  </si>
  <si>
    <t>⑦給与支給総額</t>
    <rPh sb="1" eb="3">
      <t>キュウヨ</t>
    </rPh>
    <rPh sb="3" eb="5">
      <t>シキュウ</t>
    </rPh>
    <rPh sb="5" eb="7">
      <t>ソウガク</t>
    </rPh>
    <phoneticPr fontId="2"/>
  </si>
  <si>
    <r>
      <t>⑧人件費</t>
    </r>
    <r>
      <rPr>
        <sz val="10.5"/>
        <color theme="1"/>
        <rFont val="ＭＳ ゴシック"/>
        <family val="3"/>
        <charset val="128"/>
      </rPr>
      <t>(※4)</t>
    </r>
    <rPh sb="1" eb="4">
      <t>ジンケンヒ</t>
    </rPh>
    <phoneticPr fontId="2"/>
  </si>
  <si>
    <t>⑪減価償却費</t>
    <phoneticPr fontId="2"/>
  </si>
  <si>
    <t>⑫付加価値額</t>
    <rPh sb="1" eb="6">
      <t>フカカチガク</t>
    </rPh>
    <phoneticPr fontId="2"/>
  </si>
  <si>
    <r>
      <t>⑬従業員数</t>
    </r>
    <r>
      <rPr>
        <sz val="10.5"/>
        <color theme="1"/>
        <rFont val="ＭＳ ゴシック"/>
        <family val="3"/>
        <charset val="128"/>
      </rPr>
      <t xml:space="preserve"> (※6)</t>
    </r>
    <phoneticPr fontId="2"/>
  </si>
  <si>
    <t>⑭一人当たりの付加価値額</t>
    <phoneticPr fontId="2"/>
  </si>
  <si>
    <t>⑨設備投資額</t>
    <phoneticPr fontId="2"/>
  </si>
  <si>
    <t>⑩運転資金</t>
    <phoneticPr fontId="2"/>
  </si>
  <si>
    <t>所要資金額 (※7)</t>
    <phoneticPr fontId="2"/>
  </si>
  <si>
    <t>②売上原価</t>
    <phoneticPr fontId="2"/>
  </si>
  <si>
    <t>④販売費及び一般管理費</t>
    <phoneticPr fontId="2"/>
  </si>
  <si>
    <t>⑧人件費</t>
    <rPh sb="1" eb="4">
      <t>ジンケンヒ</t>
    </rPh>
    <phoneticPr fontId="2"/>
  </si>
  <si>
    <t>⑨減価償却費</t>
    <phoneticPr fontId="2"/>
  </si>
  <si>
    <t>①売上高－②売上原価</t>
    <rPh sb="1" eb="3">
      <t>ウリアゲ</t>
    </rPh>
    <rPh sb="3" eb="4">
      <t>ダカ</t>
    </rPh>
    <phoneticPr fontId="2"/>
  </si>
  <si>
    <t>青色申告決算書の</t>
    <rPh sb="0" eb="2">
      <t>アオイロ</t>
    </rPh>
    <rPh sb="2" eb="4">
      <t>シンコク</t>
    </rPh>
    <rPh sb="4" eb="7">
      <t>ケッサンショ</t>
    </rPh>
    <phoneticPr fontId="2"/>
  </si>
  <si>
    <t>㉜経費計－㉒利子割引料－㊲繰戻額等計＋㊷繰入額等計</t>
    <rPh sb="1" eb="3">
      <t>ケイヒ</t>
    </rPh>
    <rPh sb="3" eb="4">
      <t>ケイ</t>
    </rPh>
    <rPh sb="6" eb="8">
      <t>リシ</t>
    </rPh>
    <rPh sb="8" eb="11">
      <t>ワリビキリョウ</t>
    </rPh>
    <rPh sb="13" eb="16">
      <t>クリモドシガク</t>
    </rPh>
    <rPh sb="16" eb="17">
      <t>トウ</t>
    </rPh>
    <rPh sb="17" eb="18">
      <t>ケイ</t>
    </rPh>
    <rPh sb="20" eb="23">
      <t>クリイレガク</t>
    </rPh>
    <rPh sb="23" eb="24">
      <t>トウ</t>
    </rPh>
    <rPh sb="24" eb="25">
      <t>ケイ</t>
    </rPh>
    <phoneticPr fontId="2"/>
  </si>
  <si>
    <t>③売上総利益－④販売費及び一般管理費</t>
    <rPh sb="1" eb="3">
      <t>ウリアゲ</t>
    </rPh>
    <rPh sb="3" eb="6">
      <t>ソウリエキ</t>
    </rPh>
    <rPh sb="8" eb="11">
      <t>ハンバイヒ</t>
    </rPh>
    <rPh sb="11" eb="12">
      <t>オヨ</t>
    </rPh>
    <rPh sb="13" eb="18">
      <t>イッパンカンリヒ</t>
    </rPh>
    <phoneticPr fontId="2"/>
  </si>
  <si>
    <t>⑳給与賃金＋㊳専従者給与＋㊸青色申告特別控除前の所得額</t>
    <rPh sb="1" eb="3">
      <t>キュウヨ</t>
    </rPh>
    <rPh sb="3" eb="5">
      <t>チンギン</t>
    </rPh>
    <rPh sb="7" eb="10">
      <t>センジュウシャ</t>
    </rPh>
    <rPh sb="10" eb="12">
      <t>キュウヨ</t>
    </rPh>
    <rPh sb="14" eb="16">
      <t>アオイロ</t>
    </rPh>
    <rPh sb="16" eb="18">
      <t>シンコク</t>
    </rPh>
    <rPh sb="18" eb="20">
      <t>トクベツ</t>
    </rPh>
    <rPh sb="20" eb="22">
      <t>コウジョ</t>
    </rPh>
    <rPh sb="22" eb="23">
      <t>マエ</t>
    </rPh>
    <rPh sb="24" eb="26">
      <t>ショトク</t>
    </rPh>
    <rPh sb="26" eb="27">
      <t>ガク</t>
    </rPh>
    <phoneticPr fontId="2"/>
  </si>
  <si>
    <t>⑳給与賃金＋㊳専従者給与＋⑲福利厚生費＋○法定福利費</t>
    <rPh sb="1" eb="3">
      <t>キュウヨ</t>
    </rPh>
    <rPh sb="3" eb="5">
      <t>チンギン</t>
    </rPh>
    <rPh sb="7" eb="12">
      <t>センジュウシャキュウヨ</t>
    </rPh>
    <rPh sb="14" eb="16">
      <t>フクリ</t>
    </rPh>
    <rPh sb="16" eb="19">
      <t>コウセイヒ</t>
    </rPh>
    <rPh sb="21" eb="23">
      <t>ホウテイ</t>
    </rPh>
    <rPh sb="23" eb="26">
      <t>フクリヒ</t>
    </rPh>
    <phoneticPr fontId="2"/>
  </si>
  <si>
    <t>⑱減価償却費＋○リース料＋○繰延償却資産</t>
    <rPh sb="1" eb="6">
      <t>ゲンカショウキャクヒ</t>
    </rPh>
    <rPh sb="11" eb="12">
      <t>リョウ</t>
    </rPh>
    <rPh sb="14" eb="16">
      <t>クリノベ</t>
    </rPh>
    <rPh sb="16" eb="18">
      <t>ショウキャク</t>
    </rPh>
    <rPh sb="18" eb="20">
      <t>シサン</t>
    </rPh>
    <phoneticPr fontId="2"/>
  </si>
  <si>
    <r>
      <t>③売上総利益</t>
    </r>
    <r>
      <rPr>
        <sz val="11"/>
        <color theme="1"/>
        <rFont val="ＭＳ ゴシック"/>
        <family val="3"/>
        <charset val="128"/>
      </rPr>
      <t>　算定補助シート・作成補助では自動計算</t>
    </r>
    <rPh sb="7" eb="11">
      <t>サンテイホジョ</t>
    </rPh>
    <rPh sb="15" eb="17">
      <t>サクセイ</t>
    </rPh>
    <rPh sb="17" eb="19">
      <t>ホジョ</t>
    </rPh>
    <rPh sb="21" eb="23">
      <t>ジドウ</t>
    </rPh>
    <rPh sb="23" eb="25">
      <t>ケイサン</t>
    </rPh>
    <phoneticPr fontId="2"/>
  </si>
  <si>
    <r>
      <t>⑤営業利益</t>
    </r>
    <r>
      <rPr>
        <sz val="11"/>
        <color theme="1"/>
        <rFont val="ＭＳ ゴシック"/>
        <family val="3"/>
        <charset val="128"/>
      </rPr>
      <t>　算定補助シート・作成補助では自動計算</t>
    </r>
    <rPh sb="1" eb="3">
      <t>エイギョウ</t>
    </rPh>
    <rPh sb="3" eb="5">
      <t>リエキ</t>
    </rPh>
    <phoneticPr fontId="2"/>
  </si>
  <si>
    <r>
      <t>青色申告決算書の</t>
    </r>
    <r>
      <rPr>
        <b/>
        <sz val="11"/>
        <color rgb="FFFF0000"/>
        <rFont val="ＭＳ ゴシック"/>
        <family val="3"/>
        <charset val="128"/>
      </rPr>
      <t>①売上(収入)金額</t>
    </r>
    <rPh sb="0" eb="2">
      <t>アオイロ</t>
    </rPh>
    <rPh sb="2" eb="4">
      <t>シンコク</t>
    </rPh>
    <rPh sb="4" eb="7">
      <t>ケッサンショ</t>
    </rPh>
    <rPh sb="9" eb="11">
      <t>ウリアゲ</t>
    </rPh>
    <rPh sb="12" eb="14">
      <t>シュウニュウ</t>
    </rPh>
    <rPh sb="15" eb="17">
      <t>キンガク</t>
    </rPh>
    <phoneticPr fontId="2"/>
  </si>
  <si>
    <r>
      <t>青色申告決算書の</t>
    </r>
    <r>
      <rPr>
        <b/>
        <sz val="11"/>
        <color rgb="FFFF0000"/>
        <rFont val="ＭＳ ゴシック"/>
        <family val="3"/>
        <charset val="128"/>
      </rPr>
      <t>⑥差引金額</t>
    </r>
    <rPh sb="0" eb="2">
      <t>アオイロ</t>
    </rPh>
    <rPh sb="2" eb="4">
      <t>シンコク</t>
    </rPh>
    <rPh sb="4" eb="7">
      <t>ケッサンショ</t>
    </rPh>
    <rPh sb="9" eb="11">
      <t>サシヒキ</t>
    </rPh>
    <rPh sb="11" eb="13">
      <t>キンガク</t>
    </rPh>
    <phoneticPr fontId="2"/>
  </si>
  <si>
    <r>
      <t>（青色申告決算書の</t>
    </r>
    <r>
      <rPr>
        <b/>
        <sz val="11"/>
        <color rgb="FFFF0000"/>
        <rFont val="ＭＳ ゴシック"/>
        <family val="3"/>
        <charset val="128"/>
      </rPr>
      <t>⑦差引金額</t>
    </r>
    <r>
      <rPr>
        <sz val="11"/>
        <color rgb="FFFF0000"/>
        <rFont val="ＭＳ ゴシック"/>
        <family val="3"/>
        <charset val="128"/>
      </rPr>
      <t>）</t>
    </r>
    <rPh sb="1" eb="3">
      <t>アオイロ</t>
    </rPh>
    <rPh sb="3" eb="5">
      <t>シンコク</t>
    </rPh>
    <rPh sb="5" eb="8">
      <t>ケッサンショ</t>
    </rPh>
    <rPh sb="10" eb="12">
      <t>サシヒキ</t>
    </rPh>
    <rPh sb="12" eb="14">
      <t>キンガク</t>
    </rPh>
    <phoneticPr fontId="2"/>
  </si>
  <si>
    <r>
      <t>⑤営業利益－青色申告決算書の</t>
    </r>
    <r>
      <rPr>
        <b/>
        <sz val="11"/>
        <color theme="8"/>
        <rFont val="ＭＳ ゴシック"/>
        <family val="3"/>
        <charset val="128"/>
      </rPr>
      <t>㉒利子割引料</t>
    </r>
    <rPh sb="1" eb="3">
      <t>エイギョウ</t>
    </rPh>
    <rPh sb="3" eb="5">
      <t>リエキ</t>
    </rPh>
    <rPh sb="6" eb="13">
      <t>アオイロシンコクケッサンショ</t>
    </rPh>
    <rPh sb="15" eb="17">
      <t>リシ</t>
    </rPh>
    <rPh sb="17" eb="20">
      <t>ワリビキリョウ</t>
    </rPh>
    <phoneticPr fontId="2"/>
  </si>
  <si>
    <t>株式会社○○○○○○</t>
    <phoneticPr fontId="2"/>
  </si>
  <si>
    <t>１年後</t>
  </si>
  <si>
    <t>２年後</t>
  </si>
  <si>
    <t>３年後</t>
  </si>
  <si>
    <t>(R1年6月期)</t>
  </si>
  <si>
    <t>(R2年6月期)</t>
  </si>
  <si>
    <t>(R3年6月期)</t>
  </si>
  <si>
    <t>(R4年6月期)</t>
  </si>
  <si>
    <t>(R5年6月期)</t>
  </si>
  <si>
    <t>(R6年6月期)</t>
  </si>
  <si>
    <t>(R7年6月期)</t>
    <phoneticPr fontId="2"/>
  </si>
  <si>
    <t>同上</t>
  </si>
  <si>
    <t>既存売上は横置き</t>
    <phoneticPr fontId="2"/>
  </si>
  <si>
    <t>外注無し</t>
    <phoneticPr fontId="2"/>
  </si>
  <si>
    <t>新規設備償却</t>
    <rPh sb="0" eb="2">
      <t>シンキ</t>
    </rPh>
    <rPh sb="2" eb="4">
      <t>セツビ</t>
    </rPh>
    <rPh sb="4" eb="6">
      <t>ショウキャク</t>
    </rPh>
    <phoneticPr fontId="2"/>
  </si>
  <si>
    <t>同上</t>
    <rPh sb="0" eb="2">
      <t>ドウジョウ</t>
    </rPh>
    <phoneticPr fontId="2"/>
  </si>
  <si>
    <t>社長20百万円+営業部員</t>
    <rPh sb="0" eb="2">
      <t>シャチョウ</t>
    </rPh>
    <rPh sb="4" eb="7">
      <t>ヒャクマンエン</t>
    </rPh>
    <rPh sb="8" eb="10">
      <t>エイギョウ</t>
    </rPh>
    <rPh sb="10" eb="12">
      <t>ブイン</t>
    </rPh>
    <phoneticPr fontId="2"/>
  </si>
  <si>
    <t>既存設備草償却90%</t>
    <rPh sb="0" eb="2">
      <t>キゾン</t>
    </rPh>
    <rPh sb="2" eb="4">
      <t>セツビ</t>
    </rPh>
    <rPh sb="4" eb="5">
      <t>ソウ</t>
    </rPh>
    <rPh sb="5" eb="7">
      <t>ショウキャク</t>
    </rPh>
    <phoneticPr fontId="2"/>
  </si>
  <si>
    <t>既存設備草償却10％</t>
    <rPh sb="0" eb="2">
      <t>キソン</t>
    </rPh>
    <rPh sb="2" eb="4">
      <t>セツビ</t>
    </rPh>
    <rPh sb="4" eb="5">
      <t>クサ</t>
    </rPh>
    <rPh sb="5" eb="7">
      <t>ショウキャク</t>
    </rPh>
    <phoneticPr fontId="2"/>
  </si>
  <si>
    <t>初年度詳細申請書に、以降30%増</t>
    <rPh sb="0" eb="3">
      <t>ショネンド</t>
    </rPh>
    <rPh sb="3" eb="5">
      <t>ショウサイ</t>
    </rPh>
    <rPh sb="5" eb="8">
      <t>シンセイショ</t>
    </rPh>
    <rPh sb="10" eb="12">
      <t>イコウ</t>
    </rPh>
    <rPh sb="15" eb="16">
      <t>ゾウ</t>
    </rPh>
    <phoneticPr fontId="2"/>
  </si>
  <si>
    <t>⑮資金調達額(※8)</t>
    <phoneticPr fontId="2"/>
  </si>
  <si>
    <t>既存設備草償却+新規設備償却</t>
    <phoneticPr fontId="2"/>
  </si>
  <si>
    <t>専門営業員2名増→4名増</t>
    <rPh sb="0" eb="2">
      <t>センモン</t>
    </rPh>
    <rPh sb="2" eb="5">
      <t>エイギョウイン</t>
    </rPh>
    <rPh sb="6" eb="7">
      <t>メイ</t>
    </rPh>
    <rPh sb="7" eb="8">
      <t>ゾウ</t>
    </rPh>
    <rPh sb="10" eb="11">
      <t>メイ</t>
    </rPh>
    <phoneticPr fontId="2"/>
  </si>
  <si>
    <t>実績の売上比16％</t>
    <rPh sb="0" eb="2">
      <t>ジッセキ</t>
    </rPh>
    <rPh sb="3" eb="5">
      <t>ウリア</t>
    </rPh>
    <rPh sb="5" eb="6">
      <t>ヒ</t>
    </rPh>
    <phoneticPr fontId="2"/>
  </si>
  <si>
    <t>実績から売上の50％</t>
    <rPh sb="0" eb="2">
      <t>ジッセキ</t>
    </rPh>
    <rPh sb="4" eb="6">
      <t>ウリアゲ</t>
    </rPh>
    <phoneticPr fontId="2"/>
  </si>
  <si>
    <t>売上実績比8%</t>
    <rPh sb="0" eb="2">
      <t>ウリアゲ</t>
    </rPh>
    <rPh sb="2" eb="4">
      <t>ジッセキ</t>
    </rPh>
    <rPh sb="4" eb="5">
      <t>ヒ</t>
    </rPh>
    <phoneticPr fontId="2"/>
  </si>
  <si>
    <t>新規事業では対象無し</t>
    <rPh sb="0" eb="2">
      <t>シンキ</t>
    </rPh>
    <rPh sb="2" eb="4">
      <t>ジギョウ</t>
    </rPh>
    <rPh sb="6" eb="8">
      <t>タイショウ</t>
    </rPh>
    <rPh sb="8" eb="9">
      <t>ナ</t>
    </rPh>
    <phoneticPr fontId="2"/>
  </si>
  <si>
    <t>新規母屋で操業、定額家賃</t>
    <rPh sb="0" eb="2">
      <t>シンキ</t>
    </rPh>
    <rPh sb="2" eb="4">
      <t>オモヤ</t>
    </rPh>
    <rPh sb="5" eb="7">
      <t>ソウギョウ</t>
    </rPh>
    <rPh sb="8" eb="10">
      <t>テイガク</t>
    </rPh>
    <rPh sb="10" eb="12">
      <t>ヤチン</t>
    </rPh>
    <phoneticPr fontId="2"/>
  </si>
  <si>
    <t>定額家賃</t>
    <rPh sb="0" eb="2">
      <t>テイガク</t>
    </rPh>
    <rPh sb="2" eb="4">
      <t>ヤチン</t>
    </rPh>
    <phoneticPr fontId="2"/>
  </si>
  <si>
    <t>売上実績比11→8%</t>
    <phoneticPr fontId="2"/>
  </si>
  <si>
    <t>人件費の80％分</t>
    <phoneticPr fontId="2"/>
  </si>
  <si>
    <t>〇×▲TK123</t>
  </si>
  <si>
    <t>〇〇〇〇RP123</t>
  </si>
  <si>
    <t>R4</t>
  </si>
  <si>
    <t>▲▲▲▲</t>
  </si>
  <si>
    <t>××××××</t>
  </si>
  <si>
    <t>R5</t>
  </si>
  <si>
    <t>日本政策投資銀行中小企業〇〇支店</t>
    <rPh sb="0" eb="8">
      <t>ニホンセイサクトウシギンコウ</t>
    </rPh>
    <rPh sb="8" eb="12">
      <t>チュウショウキギョウ</t>
    </rPh>
    <rPh sb="14" eb="16">
      <t>シテン</t>
    </rPh>
    <phoneticPr fontId="2"/>
  </si>
  <si>
    <t>判定欄</t>
    <rPh sb="0" eb="2">
      <t>ハンテイ</t>
    </rPh>
    <rPh sb="2" eb="3">
      <t>ラン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</si>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</sst>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0.0_ "/>
    <numFmt numFmtId="179" formatCode="yyyy&quot;年&quot;m&quot;月&quot;;@"/>
    <numFmt numFmtId="180" formatCode="0.0%"/>
    <numFmt numFmtId="181" formatCode="0.0_ "/>
    <numFmt numFmtId="182" formatCode="0_);[Red]\(0\)"/>
    <numFmt numFmtId="183" formatCode="#,##0.0;[Red]\-#,##0.0"/>
    <numFmt numFmtId="184" formatCode="0.0%&quot;以上&quot;"/>
  </numFmts>
  <fonts count="4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3"/>
      <charset val="128"/>
    </font>
    <font>
      <sz val="11"/>
      <name val="ＭＳ ゴシック"/>
      <family val="3"/>
      <charset val="128"/>
    </font>
    <font>
      <b/>
      <sz val="9"/>
      <name val="ＭＳ ゴシック"/>
      <family val="3"/>
      <charset val="128"/>
    </font>
    <font>
      <sz val="8"/>
      <name val="ＭＳ 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游ゴシック"/>
      <family val="2"/>
      <charset val="128"/>
      <scheme val="minor"/>
    </font>
    <font>
      <sz val="8"/>
      <name val="ＭＳ Ｐゴシック"/>
      <family val="3"/>
      <charset val="128"/>
    </font>
    <font>
      <sz val="10.5"/>
      <color rgb="FF000000"/>
      <name val="ＭＳ ゴシック"/>
      <family val="3"/>
      <charset val="128"/>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0.5"/>
      <name val="ＭＳ ゴシック"/>
      <family val="3"/>
      <charset val="128"/>
    </font>
    <font>
      <b/>
      <sz val="10.5"/>
      <color theme="1"/>
      <name val="ＭＳ ゴシック"/>
      <family val="3"/>
      <charset val="128"/>
    </font>
    <font>
      <b/>
      <sz val="10.5"/>
      <name val="ＭＳ ゴシック"/>
      <family val="3"/>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9"/>
      <name val="ＭＳ ゴシック"/>
      <family val="3"/>
      <charset val="128"/>
    </font>
    <font>
      <sz val="10.5"/>
      <name val="ＭＳ Ｐゴシック"/>
      <family val="3"/>
      <charset val="128"/>
    </font>
    <font>
      <b/>
      <sz val="11"/>
      <color theme="1"/>
      <name val="ＭＳ ゴシック"/>
      <family val="3"/>
      <charset val="128"/>
    </font>
    <font>
      <b/>
      <sz val="10.5"/>
      <name val="ＭＳ Ｐゴシック"/>
      <family val="3"/>
      <charset val="128"/>
    </font>
    <font>
      <b/>
      <sz val="10.5"/>
      <color rgb="FF000000"/>
      <name val="ＭＳ ゴシック"/>
      <family val="3"/>
      <charset val="128"/>
    </font>
    <font>
      <b/>
      <sz val="9"/>
      <color rgb="FFFF0000"/>
      <name val="ＭＳ ゴシック"/>
      <family val="3"/>
      <charset val="128"/>
    </font>
    <font>
      <sz val="10"/>
      <name val="ＭＳ ゴシック"/>
      <family val="3"/>
      <charset val="128"/>
    </font>
    <font>
      <b/>
      <u/>
      <sz val="10.5"/>
      <color theme="1"/>
      <name val="ＭＳ ゴシック"/>
      <family val="3"/>
      <charset val="128"/>
    </font>
    <font>
      <b/>
      <u/>
      <sz val="10"/>
      <name val="ＭＳ ゴシック"/>
      <family val="3"/>
      <charset val="128"/>
    </font>
    <font>
      <sz val="8"/>
      <color theme="1"/>
      <name val="ＭＳ ゴシック"/>
      <family val="3"/>
      <charset val="128"/>
    </font>
    <font>
      <b/>
      <sz val="8"/>
      <color rgb="FFFF0000"/>
      <name val="ＭＳ ゴシック"/>
      <family val="3"/>
      <charset val="128"/>
    </font>
    <font>
      <sz val="11"/>
      <color rgb="FFFF0000"/>
      <name val="游ゴシック"/>
      <family val="2"/>
      <charset val="128"/>
      <scheme val="minor"/>
    </font>
    <font>
      <sz val="10.5"/>
      <color rgb="FFFF0000"/>
      <name val="ＭＳ ゴシック"/>
      <family val="3"/>
      <charset val="128"/>
    </font>
    <font>
      <b/>
      <sz val="10"/>
      <name val="ＭＳ ゴシック"/>
      <family val="3"/>
      <charset val="128"/>
    </font>
    <font>
      <sz val="11"/>
      <color rgb="FFFF0000"/>
      <name val="游ゴシック"/>
      <family val="3"/>
      <charset val="128"/>
      <scheme val="minor"/>
    </font>
    <font>
      <b/>
      <sz val="11"/>
      <color theme="1"/>
      <name val="游ゴシック"/>
      <family val="2"/>
      <charset val="128"/>
      <scheme val="minor"/>
    </font>
    <font>
      <b/>
      <sz val="14"/>
      <color theme="1"/>
      <name val="ＭＳ ゴシック"/>
      <family val="3"/>
      <charset val="128"/>
    </font>
    <font>
      <sz val="11"/>
      <color rgb="FFFF0000"/>
      <name val="ＭＳ ゴシック"/>
      <family val="3"/>
      <charset val="128"/>
    </font>
    <font>
      <b/>
      <sz val="11"/>
      <color theme="5"/>
      <name val="ＭＳ ゴシック"/>
      <family val="3"/>
      <charset val="128"/>
    </font>
    <font>
      <b/>
      <sz val="11"/>
      <color theme="9"/>
      <name val="ＭＳ ゴシック"/>
      <family val="3"/>
      <charset val="128"/>
    </font>
    <font>
      <b/>
      <sz val="11"/>
      <color rgb="FFFF0000"/>
      <name val="ＭＳ ゴシック"/>
      <family val="3"/>
      <charset val="128"/>
    </font>
    <font>
      <b/>
      <sz val="11"/>
      <color theme="8"/>
      <name val="ＭＳ ゴシック"/>
      <family val="3"/>
      <charset val="128"/>
    </font>
  </fonts>
  <fills count="3">
    <fill>
      <patternFill patternType="none"/>
    </fill>
    <fill>
      <patternFill patternType="gray125"/>
    </fill>
    <fill>
      <patternFill patternType="solid">
        <fgColor rgb="FFFFFF99"/>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top style="thick">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ck">
        <color indexed="64"/>
      </bottom>
      <diagonal/>
    </border>
    <border>
      <left style="thin">
        <color indexed="8"/>
      </left>
      <right style="thin">
        <color indexed="8"/>
      </right>
      <top style="thin">
        <color indexed="8"/>
      </top>
      <bottom style="thick">
        <color indexed="64"/>
      </bottom>
      <diagonal/>
    </border>
    <border>
      <left style="thin">
        <color indexed="8"/>
      </left>
      <right/>
      <top style="thin">
        <color indexed="8"/>
      </top>
      <bottom style="thick">
        <color indexed="64"/>
      </bottom>
      <diagonal/>
    </border>
    <border>
      <left style="thick">
        <color indexed="64"/>
      </left>
      <right style="thin">
        <color indexed="8"/>
      </right>
      <top style="thick">
        <color indexed="64"/>
      </top>
      <bottom style="thick">
        <color indexed="64"/>
      </bottom>
      <diagonal/>
    </border>
    <border>
      <left style="thick">
        <color indexed="8"/>
      </left>
      <right style="thin">
        <color indexed="8"/>
      </right>
      <top style="thick">
        <color indexed="64"/>
      </top>
      <bottom style="thick">
        <color indexed="64"/>
      </bottom>
      <diagonal/>
    </border>
    <border>
      <left style="thin">
        <color indexed="8"/>
      </left>
      <right style="thin">
        <color indexed="8"/>
      </right>
      <top style="thick">
        <color indexed="64"/>
      </top>
      <bottom style="thick">
        <color indexed="64"/>
      </bottom>
      <diagonal/>
    </border>
    <border>
      <left style="thin">
        <color indexed="8"/>
      </left>
      <right/>
      <top style="thick">
        <color indexed="64"/>
      </top>
      <bottom style="thick">
        <color indexed="64"/>
      </bottom>
      <diagonal/>
    </border>
    <border>
      <left style="thick">
        <color indexed="64"/>
      </left>
      <right/>
      <top/>
      <bottom/>
      <diagonal/>
    </border>
    <border>
      <left style="thin">
        <color indexed="8"/>
      </left>
      <right/>
      <top/>
      <bottom style="thick">
        <color indexed="8"/>
      </bottom>
      <diagonal/>
    </border>
    <border>
      <left style="thin">
        <color indexed="8"/>
      </left>
      <right style="thick">
        <color indexed="64"/>
      </right>
      <top style="thick">
        <color indexed="8"/>
      </top>
      <bottom style="thick">
        <color indexed="8"/>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double">
        <color indexed="8"/>
      </left>
      <right style="thin">
        <color indexed="8"/>
      </right>
      <top style="thin">
        <color indexed="8"/>
      </top>
      <bottom style="thin">
        <color indexed="8"/>
      </bottom>
      <diagonal/>
    </border>
    <border>
      <left style="thin">
        <color indexed="8"/>
      </left>
      <right/>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style="thin">
        <color indexed="8"/>
      </top>
      <bottom style="thick">
        <color indexed="64"/>
      </bottom>
      <diagonal/>
    </border>
    <border>
      <left style="double">
        <color indexed="8"/>
      </left>
      <right style="thin">
        <color indexed="8"/>
      </right>
      <top style="thick">
        <color indexed="64"/>
      </top>
      <bottom style="thick">
        <color indexed="64"/>
      </bottom>
      <diagonal/>
    </border>
    <border>
      <left style="double">
        <color indexed="8"/>
      </left>
      <right style="thin">
        <color indexed="8"/>
      </right>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medium">
        <color indexed="64"/>
      </top>
      <bottom/>
      <diagonal/>
    </border>
    <border>
      <left style="thin">
        <color indexed="64"/>
      </left>
      <right/>
      <top style="hair">
        <color indexed="64"/>
      </top>
      <bottom/>
      <diagonal/>
    </border>
    <border>
      <left style="thin">
        <color indexed="8"/>
      </left>
      <right style="thin">
        <color indexed="8"/>
      </right>
      <top style="thick">
        <color indexed="8"/>
      </top>
      <bottom style="thin">
        <color indexed="8"/>
      </bottom>
      <diagonal/>
    </border>
    <border>
      <left style="double">
        <color indexed="8"/>
      </left>
      <right/>
      <top/>
      <bottom style="thin">
        <color indexed="8"/>
      </bottom>
      <diagonal/>
    </border>
    <border>
      <left style="double">
        <color indexed="8"/>
      </left>
      <right/>
      <top style="thin">
        <color indexed="8"/>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double">
        <color indexed="8"/>
      </left>
      <right style="thin">
        <color indexed="8"/>
      </right>
      <top/>
      <bottom style="double">
        <color indexed="8"/>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0" fillId="0" borderId="0" applyBorder="0" applyProtection="0">
      <alignment vertical="center"/>
    </xf>
    <xf numFmtId="0" fontId="10" fillId="0" borderId="0">
      <alignment vertical="center"/>
    </xf>
    <xf numFmtId="38" fontId="10" fillId="0" borderId="0" applyFont="0" applyFill="0" applyBorder="0" applyAlignment="0" applyProtection="0">
      <alignment vertical="center"/>
    </xf>
    <xf numFmtId="9" fontId="1" fillId="0" borderId="0" applyFont="0" applyFill="0" applyBorder="0" applyAlignment="0" applyProtection="0">
      <alignment vertical="center"/>
    </xf>
  </cellStyleXfs>
  <cellXfs count="511">
    <xf numFmtId="0" fontId="0" fillId="0" borderId="0" xfId="0">
      <alignment vertical="center"/>
    </xf>
    <xf numFmtId="0" fontId="4" fillId="0" borderId="0" xfId="0" applyFont="1">
      <alignment vertical="center"/>
    </xf>
    <xf numFmtId="0" fontId="6" fillId="0" borderId="0" xfId="0" applyFont="1" applyProtection="1">
      <alignment vertical="center"/>
    </xf>
    <xf numFmtId="0" fontId="7" fillId="0" borderId="0" xfId="0" applyFont="1" applyAlignment="1" applyProtection="1">
      <alignment horizontal="right" vertical="center"/>
    </xf>
    <xf numFmtId="0" fontId="4" fillId="0" borderId="0" xfId="0" applyFont="1" applyFill="1">
      <alignment vertical="center"/>
    </xf>
    <xf numFmtId="0" fontId="10" fillId="0" borderId="0" xfId="3" applyFont="1" applyFill="1">
      <alignment vertical="center"/>
    </xf>
    <xf numFmtId="177" fontId="10" fillId="0" borderId="0" xfId="3" applyNumberFormat="1" applyFont="1" applyFill="1">
      <alignment vertical="center"/>
    </xf>
    <xf numFmtId="0" fontId="10" fillId="0" borderId="0" xfId="3" quotePrefix="1" applyFont="1" applyFill="1">
      <alignment vertical="center"/>
    </xf>
    <xf numFmtId="38" fontId="12" fillId="0" borderId="0" xfId="4" applyFont="1" applyFill="1">
      <alignment vertical="center"/>
    </xf>
    <xf numFmtId="0" fontId="13" fillId="0" borderId="0" xfId="3" applyFont="1" applyFill="1">
      <alignment vertical="center"/>
    </xf>
    <xf numFmtId="177" fontId="13" fillId="0" borderId="0" xfId="3" applyNumberFormat="1" applyFont="1" applyFill="1">
      <alignment vertical="center"/>
    </xf>
    <xf numFmtId="178" fontId="13" fillId="0" borderId="0" xfId="3" applyNumberFormat="1" applyFont="1" applyFill="1">
      <alignment vertical="center"/>
    </xf>
    <xf numFmtId="178" fontId="10" fillId="0" borderId="0" xfId="3" applyNumberFormat="1" applyFont="1" applyFill="1">
      <alignment vertical="center"/>
    </xf>
    <xf numFmtId="0" fontId="0" fillId="0" borderId="1" xfId="0" applyBorder="1" applyAlignment="1">
      <alignment horizontal="center" vertical="center"/>
    </xf>
    <xf numFmtId="0" fontId="0" fillId="0" borderId="81" xfId="0" applyBorder="1" applyAlignment="1">
      <alignment horizontal="center" vertical="center"/>
    </xf>
    <xf numFmtId="38" fontId="15" fillId="0" borderId="1" xfId="1" applyFont="1" applyBorder="1">
      <alignment vertical="center"/>
    </xf>
    <xf numFmtId="38" fontId="15" fillId="0" borderId="10" xfId="1" applyFont="1" applyBorder="1">
      <alignment vertical="center"/>
    </xf>
    <xf numFmtId="38" fontId="15" fillId="0" borderId="81" xfId="1" applyFont="1" applyBorder="1">
      <alignment vertical="center"/>
    </xf>
    <xf numFmtId="0" fontId="0" fillId="0" borderId="13" xfId="0" applyBorder="1">
      <alignment vertical="center"/>
    </xf>
    <xf numFmtId="38" fontId="18" fillId="0" borderId="1" xfId="1" applyFont="1" applyBorder="1">
      <alignment vertical="center"/>
    </xf>
    <xf numFmtId="38" fontId="18" fillId="0" borderId="81" xfId="1" applyFont="1" applyBorder="1">
      <alignment vertical="center"/>
    </xf>
    <xf numFmtId="0" fontId="0" fillId="0" borderId="82" xfId="0" applyBorder="1">
      <alignment vertical="center"/>
    </xf>
    <xf numFmtId="38" fontId="18" fillId="0" borderId="85" xfId="1" applyFont="1" applyBorder="1">
      <alignment vertical="center"/>
    </xf>
    <xf numFmtId="38" fontId="18" fillId="0" borderId="86" xfId="1" applyFont="1" applyBorder="1">
      <alignment vertical="center"/>
    </xf>
    <xf numFmtId="38" fontId="18" fillId="0" borderId="14" xfId="1" applyFont="1" applyBorder="1">
      <alignment vertical="center"/>
    </xf>
    <xf numFmtId="38" fontId="18" fillId="0" borderId="90" xfId="1" applyFont="1" applyBorder="1">
      <alignment vertical="center"/>
    </xf>
    <xf numFmtId="38" fontId="18" fillId="0" borderId="10" xfId="1" applyFont="1" applyBorder="1">
      <alignment vertical="center"/>
    </xf>
    <xf numFmtId="0" fontId="3" fillId="0" borderId="0" xfId="0" applyFont="1">
      <alignment vertical="center"/>
    </xf>
    <xf numFmtId="0" fontId="20" fillId="0" borderId="0" xfId="0" applyFont="1" applyFill="1" applyProtection="1">
      <alignment vertical="center"/>
    </xf>
    <xf numFmtId="0" fontId="21" fillId="0" borderId="0" xfId="0" applyFont="1">
      <alignment vertical="center"/>
    </xf>
    <xf numFmtId="0" fontId="22" fillId="0" borderId="0" xfId="0" applyFont="1" applyFill="1" applyAlignment="1" applyProtection="1">
      <alignment horizontal="right" vertical="center"/>
    </xf>
    <xf numFmtId="38" fontId="21" fillId="0" borderId="0" xfId="1" applyFont="1" applyFill="1">
      <alignment vertical="center"/>
    </xf>
    <xf numFmtId="38" fontId="3" fillId="0" borderId="0" xfId="1" applyFont="1" applyFill="1">
      <alignment vertical="center"/>
    </xf>
    <xf numFmtId="38" fontId="3" fillId="0" borderId="0" xfId="1" applyFont="1" applyFill="1" applyAlignment="1">
      <alignment horizontal="right" vertical="center"/>
    </xf>
    <xf numFmtId="38" fontId="21" fillId="0" borderId="0" xfId="1" applyFont="1" applyFill="1" applyAlignment="1">
      <alignment horizontal="right" vertical="center"/>
    </xf>
    <xf numFmtId="38" fontId="3" fillId="0" borderId="0" xfId="1" applyFont="1" applyFill="1" applyAlignment="1">
      <alignment horizontal="center" vertical="center"/>
    </xf>
    <xf numFmtId="38" fontId="3" fillId="0" borderId="0" xfId="1" applyFont="1" applyFill="1" applyBorder="1">
      <alignment vertical="center"/>
    </xf>
    <xf numFmtId="38" fontId="3" fillId="0" borderId="6" xfId="1" applyFont="1" applyFill="1" applyBorder="1">
      <alignment vertical="center"/>
    </xf>
    <xf numFmtId="38" fontId="3" fillId="0" borderId="8" xfId="1" applyFont="1" applyFill="1" applyBorder="1">
      <alignment vertical="center"/>
    </xf>
    <xf numFmtId="38" fontId="3" fillId="0" borderId="9" xfId="1" applyFont="1" applyFill="1" applyBorder="1">
      <alignment vertical="center"/>
    </xf>
    <xf numFmtId="38" fontId="3" fillId="0" borderId="3" xfId="1" applyFont="1" applyFill="1" applyBorder="1">
      <alignment vertical="center"/>
    </xf>
    <xf numFmtId="38" fontId="3" fillId="0" borderId="4" xfId="1" applyFont="1" applyFill="1" applyBorder="1">
      <alignment vertical="center"/>
    </xf>
    <xf numFmtId="38" fontId="3" fillId="0" borderId="16" xfId="1" applyFont="1" applyFill="1" applyBorder="1">
      <alignment vertical="center"/>
    </xf>
    <xf numFmtId="38" fontId="3" fillId="0" borderId="17" xfId="1" applyFont="1" applyFill="1" applyBorder="1">
      <alignment vertical="center"/>
    </xf>
    <xf numFmtId="38" fontId="3" fillId="0" borderId="19" xfId="1" applyFont="1" applyFill="1" applyBorder="1">
      <alignment vertical="center"/>
    </xf>
    <xf numFmtId="38" fontId="3" fillId="0" borderId="20" xfId="1" applyFont="1" applyFill="1" applyBorder="1">
      <alignment vertical="center"/>
    </xf>
    <xf numFmtId="38" fontId="3" fillId="0" borderId="24" xfId="1" applyFont="1" applyFill="1" applyBorder="1">
      <alignment vertical="center"/>
    </xf>
    <xf numFmtId="38" fontId="3" fillId="0" borderId="11" xfId="1" applyFont="1" applyFill="1" applyBorder="1">
      <alignment vertical="center"/>
    </xf>
    <xf numFmtId="38" fontId="3" fillId="0" borderId="5" xfId="1" applyFont="1" applyFill="1" applyBorder="1">
      <alignment vertical="center"/>
    </xf>
    <xf numFmtId="38" fontId="3" fillId="0" borderId="27" xfId="1" applyFont="1" applyFill="1" applyBorder="1">
      <alignment vertical="center"/>
    </xf>
    <xf numFmtId="38" fontId="21" fillId="0" borderId="31" xfId="1" applyFont="1" applyFill="1" applyBorder="1" applyAlignment="1">
      <alignment horizontal="left" vertical="center"/>
    </xf>
    <xf numFmtId="38" fontId="3" fillId="0" borderId="32" xfId="1" applyFont="1" applyFill="1" applyBorder="1" applyAlignment="1">
      <alignment horizontal="center" vertical="center"/>
    </xf>
    <xf numFmtId="38" fontId="21" fillId="0" borderId="2" xfId="1" applyFont="1" applyFill="1" applyBorder="1" applyAlignment="1">
      <alignment vertical="center"/>
    </xf>
    <xf numFmtId="38" fontId="21" fillId="0" borderId="4" xfId="1" applyFont="1" applyFill="1" applyBorder="1" applyAlignment="1">
      <alignment vertical="center"/>
    </xf>
    <xf numFmtId="38" fontId="21" fillId="0" borderId="31" xfId="1" applyFont="1" applyFill="1" applyBorder="1">
      <alignment vertical="center"/>
    </xf>
    <xf numFmtId="38" fontId="3" fillId="0" borderId="8"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9" xfId="1" applyFont="1" applyFill="1" applyBorder="1" applyAlignment="1">
      <alignment horizontal="center" vertical="center"/>
    </xf>
    <xf numFmtId="38" fontId="3" fillId="0" borderId="32" xfId="1" quotePrefix="1" applyFont="1" applyFill="1" applyBorder="1" applyAlignment="1">
      <alignment horizontal="center" vertical="center"/>
    </xf>
    <xf numFmtId="38" fontId="3" fillId="0" borderId="102" xfId="1" applyFont="1" applyFill="1" applyBorder="1">
      <alignment vertical="center"/>
    </xf>
    <xf numFmtId="38" fontId="3" fillId="0" borderId="104" xfId="1" applyFont="1" applyFill="1" applyBorder="1">
      <alignment vertical="center"/>
    </xf>
    <xf numFmtId="38" fontId="3" fillId="0" borderId="105" xfId="1" applyFont="1" applyFill="1" applyBorder="1">
      <alignment vertical="center"/>
    </xf>
    <xf numFmtId="38" fontId="3" fillId="0" borderId="107" xfId="1" applyFont="1" applyFill="1" applyBorder="1">
      <alignment vertical="center"/>
    </xf>
    <xf numFmtId="38" fontId="3" fillId="0" borderId="101" xfId="1" applyFont="1" applyFill="1" applyBorder="1">
      <alignment vertical="center"/>
    </xf>
    <xf numFmtId="38" fontId="3" fillId="0" borderId="108" xfId="1" applyFont="1" applyFill="1" applyBorder="1">
      <alignment vertical="center"/>
    </xf>
    <xf numFmtId="38" fontId="3" fillId="0" borderId="109"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5" xfId="1" applyFont="1" applyFill="1" applyBorder="1">
      <alignment vertical="center"/>
    </xf>
    <xf numFmtId="38" fontId="21" fillId="0" borderId="5" xfId="1" applyFont="1" applyFill="1" applyBorder="1" applyAlignment="1">
      <alignment vertical="center" textRotation="255" shrinkToFit="1"/>
    </xf>
    <xf numFmtId="38" fontId="21" fillId="0" borderId="7" xfId="1" applyFont="1" applyFill="1" applyBorder="1" applyAlignment="1">
      <alignment vertical="center" textRotation="255" shrinkToFit="1"/>
    </xf>
    <xf numFmtId="38" fontId="3" fillId="0" borderId="7" xfId="1" applyFont="1" applyFill="1" applyBorder="1">
      <alignment vertical="center"/>
    </xf>
    <xf numFmtId="38" fontId="23" fillId="0" borderId="8" xfId="1" applyFont="1" applyFill="1" applyBorder="1" applyAlignment="1">
      <alignment horizontal="center" vertical="center"/>
    </xf>
    <xf numFmtId="38" fontId="21" fillId="0" borderId="113" xfId="1" applyFont="1" applyFill="1" applyBorder="1">
      <alignment vertical="center"/>
    </xf>
    <xf numFmtId="38" fontId="23" fillId="0" borderId="8" xfId="1" applyFont="1" applyFill="1" applyBorder="1" applyAlignment="1">
      <alignment horizontal="right" vertical="center"/>
    </xf>
    <xf numFmtId="38" fontId="3" fillId="0" borderId="27" xfId="1" applyFont="1" applyFill="1" applyBorder="1" applyAlignment="1">
      <alignment horizontal="center" vertical="center"/>
    </xf>
    <xf numFmtId="38" fontId="3" fillId="0" borderId="114" xfId="1" applyFont="1" applyFill="1" applyBorder="1">
      <alignment vertical="center"/>
    </xf>
    <xf numFmtId="38" fontId="23" fillId="0" borderId="16" xfId="1" applyFont="1" applyFill="1" applyBorder="1">
      <alignment vertical="center"/>
    </xf>
    <xf numFmtId="38" fontId="3" fillId="0" borderId="16" xfId="1" applyFont="1" applyFill="1" applyBorder="1" applyAlignment="1">
      <alignment horizontal="center" vertical="center"/>
    </xf>
    <xf numFmtId="0" fontId="14" fillId="0" borderId="119"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125" xfId="0" applyFont="1" applyBorder="1" applyAlignment="1">
      <alignment horizontal="left" vertical="center" wrapText="1"/>
    </xf>
    <xf numFmtId="182" fontId="14" fillId="0" borderId="125" xfId="0" applyNumberFormat="1" applyFont="1" applyBorder="1" applyAlignment="1">
      <alignment horizontal="left" vertical="center" wrapText="1"/>
    </xf>
    <xf numFmtId="0" fontId="23" fillId="0" borderId="125" xfId="0" applyFont="1" applyBorder="1" applyAlignment="1">
      <alignment horizontal="center" vertical="center" wrapText="1"/>
    </xf>
    <xf numFmtId="182" fontId="3" fillId="0" borderId="125" xfId="0" applyNumberFormat="1" applyFont="1" applyBorder="1" applyAlignment="1">
      <alignment vertical="center" wrapText="1"/>
    </xf>
    <xf numFmtId="182" fontId="3" fillId="0" borderId="127" xfId="0" applyNumberFormat="1" applyFont="1" applyBorder="1" applyAlignment="1">
      <alignment horizontal="center" vertical="center" wrapText="1"/>
    </xf>
    <xf numFmtId="0" fontId="3" fillId="0" borderId="125" xfId="0" applyFont="1" applyBorder="1" applyAlignment="1">
      <alignment horizontal="center" vertical="center" wrapText="1"/>
    </xf>
    <xf numFmtId="0" fontId="14"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23" fillId="0" borderId="129" xfId="0" applyFont="1" applyBorder="1" applyAlignment="1">
      <alignment horizontal="center" vertical="center" wrapText="1"/>
    </xf>
    <xf numFmtId="182" fontId="3" fillId="0" borderId="129" xfId="0" applyNumberFormat="1" applyFont="1" applyBorder="1" applyAlignment="1">
      <alignment vertical="center" wrapText="1"/>
    </xf>
    <xf numFmtId="182" fontId="3" fillId="0" borderId="130" xfId="0" applyNumberFormat="1" applyFont="1" applyBorder="1" applyAlignment="1">
      <alignment horizontal="center" vertical="center" wrapText="1"/>
    </xf>
    <xf numFmtId="0" fontId="14" fillId="0" borderId="0" xfId="0" applyFont="1" applyAlignment="1">
      <alignment horizontal="justify" vertical="center"/>
    </xf>
    <xf numFmtId="0" fontId="20" fillId="0" borderId="0" xfId="0" applyFont="1" applyProtection="1">
      <alignment vertical="center"/>
    </xf>
    <xf numFmtId="177" fontId="26" fillId="0" borderId="53" xfId="2" applyNumberFormat="1" applyFont="1" applyFill="1" applyBorder="1" applyAlignment="1" applyProtection="1">
      <alignment vertical="center"/>
      <protection locked="0"/>
    </xf>
    <xf numFmtId="177" fontId="26" fillId="0" borderId="95" xfId="2" applyNumberFormat="1" applyFont="1" applyFill="1" applyBorder="1" applyAlignment="1" applyProtection="1">
      <alignment vertical="center"/>
      <protection locked="0"/>
    </xf>
    <xf numFmtId="177" fontId="26" fillId="0" borderId="40" xfId="2" applyNumberFormat="1" applyFont="1" applyBorder="1" applyAlignment="1" applyProtection="1">
      <alignment vertical="center"/>
      <protection locked="0"/>
    </xf>
    <xf numFmtId="177" fontId="26" fillId="0" borderId="41" xfId="2" applyNumberFormat="1" applyFont="1" applyBorder="1" applyAlignment="1" applyProtection="1">
      <alignment vertical="center"/>
      <protection locked="0"/>
    </xf>
    <xf numFmtId="177" fontId="26" fillId="0" borderId="42" xfId="2" applyNumberFormat="1" applyFont="1" applyBorder="1" applyAlignment="1" applyProtection="1">
      <alignment vertical="center"/>
      <protection locked="0"/>
    </xf>
    <xf numFmtId="177" fontId="26" fillId="0" borderId="41" xfId="2" applyNumberFormat="1" applyFont="1" applyFill="1" applyBorder="1" applyAlignment="1" applyProtection="1">
      <alignment vertical="center"/>
    </xf>
    <xf numFmtId="177" fontId="26" fillId="0" borderId="42" xfId="2" applyNumberFormat="1" applyFont="1" applyFill="1" applyBorder="1" applyAlignment="1" applyProtection="1">
      <alignment vertical="center"/>
    </xf>
    <xf numFmtId="177" fontId="26" fillId="0" borderId="93" xfId="2" applyNumberFormat="1" applyFont="1" applyFill="1" applyBorder="1" applyAlignment="1" applyProtection="1">
      <alignment vertical="center"/>
    </xf>
    <xf numFmtId="177" fontId="26" fillId="0" borderId="41" xfId="2" applyNumberFormat="1" applyFont="1" applyBorder="1" applyAlignment="1" applyProtection="1">
      <alignment vertical="center"/>
    </xf>
    <xf numFmtId="177" fontId="26" fillId="0" borderId="42" xfId="2" applyNumberFormat="1" applyFont="1" applyFill="1" applyBorder="1" applyAlignment="1" applyProtection="1">
      <alignment vertical="center"/>
      <protection locked="0"/>
    </xf>
    <xf numFmtId="177" fontId="26" fillId="0" borderId="93" xfId="2" applyNumberFormat="1" applyFont="1" applyFill="1" applyBorder="1" applyAlignment="1" applyProtection="1">
      <alignment vertical="center"/>
      <protection locked="0"/>
    </xf>
    <xf numFmtId="177" fontId="26" fillId="0" borderId="41" xfId="2" applyNumberFormat="1" applyFont="1" applyFill="1" applyBorder="1" applyAlignment="1" applyProtection="1">
      <alignment vertical="center"/>
      <protection locked="0"/>
    </xf>
    <xf numFmtId="177" fontId="26" fillId="0" borderId="43" xfId="2" applyNumberFormat="1" applyFont="1" applyBorder="1" applyAlignment="1" applyProtection="1">
      <alignment vertical="center"/>
      <protection locked="0"/>
    </xf>
    <xf numFmtId="177" fontId="26" fillId="0" borderId="50" xfId="2" applyNumberFormat="1" applyFont="1" applyBorder="1" applyAlignment="1" applyProtection="1">
      <alignment vertical="center"/>
      <protection locked="0"/>
    </xf>
    <xf numFmtId="177" fontId="26" fillId="0" borderId="96" xfId="2" applyNumberFormat="1" applyFont="1" applyBorder="1" applyAlignment="1" applyProtection="1">
      <alignment vertical="center"/>
      <protection locked="0"/>
    </xf>
    <xf numFmtId="177" fontId="26" fillId="0" borderId="44" xfId="2" applyNumberFormat="1" applyFont="1" applyBorder="1" applyAlignment="1" applyProtection="1">
      <alignment vertical="center"/>
      <protection locked="0"/>
    </xf>
    <xf numFmtId="177" fontId="26" fillId="0" borderId="46" xfId="2" applyNumberFormat="1" applyFont="1" applyBorder="1" applyAlignment="1" applyProtection="1">
      <alignment vertical="center"/>
      <protection locked="0"/>
    </xf>
    <xf numFmtId="177" fontId="26" fillId="0" borderId="47" xfId="2" applyNumberFormat="1" applyFont="1" applyBorder="1" applyAlignment="1" applyProtection="1">
      <alignment vertical="center"/>
      <protection locked="0"/>
    </xf>
    <xf numFmtId="177" fontId="26" fillId="0" borderId="97" xfId="2" applyNumberFormat="1" applyFont="1" applyBorder="1" applyAlignment="1" applyProtection="1">
      <alignment vertical="center"/>
      <protection locked="0"/>
    </xf>
    <xf numFmtId="177" fontId="26" fillId="0" borderId="48" xfId="2" applyNumberFormat="1" applyFont="1" applyBorder="1" applyAlignment="1" applyProtection="1">
      <alignment vertical="center"/>
      <protection locked="0"/>
    </xf>
    <xf numFmtId="177" fontId="26" fillId="0" borderId="53" xfId="2" applyNumberFormat="1" applyFont="1" applyBorder="1" applyAlignment="1" applyProtection="1">
      <alignment vertical="center"/>
      <protection locked="0"/>
    </xf>
    <xf numFmtId="177" fontId="26" fillId="0" borderId="95" xfId="2" applyNumberFormat="1" applyFont="1" applyBorder="1" applyAlignment="1" applyProtection="1">
      <alignment vertical="center"/>
      <protection locked="0"/>
    </xf>
    <xf numFmtId="177" fontId="26" fillId="0" borderId="49" xfId="2" applyNumberFormat="1" applyFont="1" applyBorder="1" applyAlignment="1" applyProtection="1">
      <alignment vertical="center"/>
      <protection locked="0"/>
    </xf>
    <xf numFmtId="176" fontId="26" fillId="0" borderId="41" xfId="2" applyFont="1" applyBorder="1" applyAlignment="1" applyProtection="1">
      <alignment horizontal="center" vertical="center"/>
    </xf>
    <xf numFmtId="176" fontId="26" fillId="0" borderId="42" xfId="2" applyFont="1" applyBorder="1" applyAlignment="1" applyProtection="1">
      <alignment horizontal="center" vertical="center"/>
    </xf>
    <xf numFmtId="177" fontId="26" fillId="0" borderId="93" xfId="2" applyNumberFormat="1" applyFont="1" applyBorder="1" applyAlignment="1" applyProtection="1">
      <alignment vertical="center"/>
      <protection locked="0"/>
    </xf>
    <xf numFmtId="177" fontId="23" fillId="0" borderId="93" xfId="2" applyNumberFormat="1" applyFont="1" applyBorder="1" applyAlignment="1" applyProtection="1">
      <alignment vertical="center"/>
      <protection locked="0"/>
    </xf>
    <xf numFmtId="177" fontId="23" fillId="0" borderId="41" xfId="2" applyNumberFormat="1" applyFont="1" applyBorder="1" applyAlignment="1" applyProtection="1">
      <alignment vertical="center"/>
      <protection locked="0"/>
    </xf>
    <xf numFmtId="177" fontId="23" fillId="0" borderId="50" xfId="2" applyNumberFormat="1" applyFont="1" applyBorder="1" applyAlignment="1" applyProtection="1">
      <alignment vertical="center"/>
      <protection locked="0"/>
    </xf>
    <xf numFmtId="177" fontId="26" fillId="0" borderId="1" xfId="2" applyNumberFormat="1" applyFont="1" applyBorder="1" applyAlignment="1" applyProtection="1">
      <alignment vertical="center"/>
      <protection locked="0"/>
    </xf>
    <xf numFmtId="177" fontId="26" fillId="0" borderId="51" xfId="2" applyNumberFormat="1" applyFont="1" applyBorder="1" applyAlignment="1" applyProtection="1">
      <alignment vertical="center"/>
      <protection locked="0"/>
    </xf>
    <xf numFmtId="177" fontId="26" fillId="0" borderId="55" xfId="2" applyNumberFormat="1" applyFont="1" applyBorder="1" applyAlignment="1" applyProtection="1">
      <alignment vertical="center"/>
    </xf>
    <xf numFmtId="177" fontId="26" fillId="0" borderId="56" xfId="2" applyNumberFormat="1" applyFont="1" applyBorder="1" applyAlignment="1" applyProtection="1">
      <alignment vertical="center"/>
    </xf>
    <xf numFmtId="177" fontId="26" fillId="0" borderId="98" xfId="2" applyNumberFormat="1" applyFont="1" applyBorder="1" applyAlignment="1" applyProtection="1">
      <alignment vertical="center"/>
    </xf>
    <xf numFmtId="177" fontId="26" fillId="0" borderId="59" xfId="2" applyNumberFormat="1" applyFont="1" applyBorder="1" applyAlignment="1" applyProtection="1">
      <alignment vertical="center"/>
    </xf>
    <xf numFmtId="177" fontId="26" fillId="0" borderId="60" xfId="2" applyNumberFormat="1" applyFont="1" applyBorder="1" applyAlignment="1" applyProtection="1">
      <alignment vertical="center"/>
    </xf>
    <xf numFmtId="177" fontId="26" fillId="0" borderId="99" xfId="2" applyNumberFormat="1" applyFont="1" applyBorder="1" applyAlignment="1" applyProtection="1">
      <alignment vertical="center"/>
    </xf>
    <xf numFmtId="178" fontId="26" fillId="0" borderId="52" xfId="0" applyNumberFormat="1" applyFont="1" applyBorder="1" applyProtection="1">
      <alignment vertical="center"/>
      <protection locked="0"/>
    </xf>
    <xf numFmtId="178" fontId="26" fillId="0" borderId="94" xfId="0" applyNumberFormat="1" applyFont="1" applyBorder="1" applyProtection="1">
      <alignment vertical="center"/>
      <protection locked="0"/>
    </xf>
    <xf numFmtId="178" fontId="26" fillId="0" borderId="100" xfId="0" applyNumberFormat="1" applyFont="1" applyBorder="1" applyProtection="1">
      <alignment vertical="center"/>
      <protection locked="0"/>
    </xf>
    <xf numFmtId="178" fontId="26" fillId="0" borderId="62" xfId="0" applyNumberFormat="1" applyFont="1" applyBorder="1" applyAlignment="1" applyProtection="1">
      <alignment vertical="center"/>
      <protection locked="0"/>
    </xf>
    <xf numFmtId="177" fontId="26" fillId="0" borderId="46" xfId="2" applyNumberFormat="1" applyFont="1" applyBorder="1" applyAlignment="1" applyProtection="1">
      <alignment vertical="center"/>
    </xf>
    <xf numFmtId="177" fontId="26" fillId="0" borderId="47" xfId="2" applyNumberFormat="1" applyFont="1" applyBorder="1" applyAlignment="1" applyProtection="1">
      <alignment vertical="center"/>
    </xf>
    <xf numFmtId="177" fontId="26" fillId="0" borderId="97" xfId="2" applyNumberFormat="1" applyFont="1" applyBorder="1" applyAlignment="1" applyProtection="1">
      <alignment vertical="center"/>
    </xf>
    <xf numFmtId="177" fontId="26" fillId="0" borderId="63" xfId="2" applyNumberFormat="1" applyFont="1" applyBorder="1" applyAlignment="1" applyProtection="1">
      <alignment vertical="center"/>
    </xf>
    <xf numFmtId="0" fontId="26" fillId="0" borderId="40" xfId="0" applyFont="1" applyBorder="1" applyAlignment="1" applyProtection="1">
      <alignment horizontal="center" vertical="center"/>
    </xf>
    <xf numFmtId="0" fontId="26" fillId="0" borderId="53" xfId="0" applyFont="1" applyBorder="1" applyAlignment="1" applyProtection="1">
      <alignment horizontal="center" vertical="center"/>
    </xf>
    <xf numFmtId="177" fontId="26" fillId="0" borderId="116" xfId="2" applyNumberFormat="1" applyFont="1" applyBorder="1" applyAlignment="1" applyProtection="1">
      <alignment vertical="center"/>
      <protection locked="0"/>
    </xf>
    <xf numFmtId="177" fontId="26" fillId="0" borderId="115" xfId="2" applyNumberFormat="1" applyFont="1" applyBorder="1" applyAlignment="1" applyProtection="1">
      <alignment vertical="center"/>
      <protection locked="0"/>
    </xf>
    <xf numFmtId="177" fontId="26" fillId="0" borderId="118" xfId="2" applyNumberFormat="1" applyFont="1" applyBorder="1" applyAlignment="1" applyProtection="1">
      <alignment vertical="center"/>
      <protection locked="0"/>
    </xf>
    <xf numFmtId="0" fontId="26" fillId="0" borderId="41" xfId="0" applyFont="1" applyBorder="1" applyAlignment="1" applyProtection="1">
      <alignment horizontal="center" vertical="center"/>
    </xf>
    <xf numFmtId="0" fontId="26" fillId="0" borderId="42" xfId="0" applyFont="1" applyBorder="1" applyAlignment="1" applyProtection="1">
      <alignment horizontal="center" vertical="center"/>
    </xf>
    <xf numFmtId="177" fontId="23" fillId="0" borderId="116" xfId="2" applyNumberFormat="1" applyFont="1" applyBorder="1" applyAlignment="1" applyProtection="1">
      <alignment vertical="center"/>
      <protection locked="0"/>
    </xf>
    <xf numFmtId="177" fontId="23" fillId="0" borderId="40" xfId="2" applyNumberFormat="1" applyFont="1" applyBorder="1" applyAlignment="1" applyProtection="1">
      <alignment vertical="center"/>
      <protection locked="0"/>
    </xf>
    <xf numFmtId="177" fontId="23" fillId="0" borderId="118" xfId="2" applyNumberFormat="1" applyFont="1" applyBorder="1" applyAlignment="1" applyProtection="1">
      <alignment vertical="center"/>
      <protection locked="0"/>
    </xf>
    <xf numFmtId="177" fontId="26" fillId="0" borderId="117" xfId="2" applyNumberFormat="1" applyFont="1" applyBorder="1" applyAlignment="1" applyProtection="1">
      <alignment vertical="center"/>
    </xf>
    <xf numFmtId="177" fontId="26" fillId="0" borderId="51" xfId="2" applyNumberFormat="1" applyFont="1" applyBorder="1" applyAlignment="1" applyProtection="1">
      <alignment vertical="center"/>
    </xf>
    <xf numFmtId="0" fontId="8" fillId="0" borderId="43" xfId="0" applyFont="1" applyBorder="1" applyProtection="1">
      <alignment vertical="center"/>
    </xf>
    <xf numFmtId="0" fontId="8" fillId="0" borderId="41" xfId="0" applyFont="1" applyBorder="1" applyProtection="1">
      <alignment vertical="center"/>
    </xf>
    <xf numFmtId="0" fontId="8" fillId="0" borderId="52" xfId="0" applyFont="1" applyBorder="1" applyProtection="1">
      <alignment vertical="center"/>
    </xf>
    <xf numFmtId="0" fontId="8" fillId="0" borderId="40" xfId="0" applyFont="1" applyBorder="1" applyAlignment="1" applyProtection="1">
      <alignment vertical="center" wrapText="1"/>
    </xf>
    <xf numFmtId="0" fontId="8" fillId="0" borderId="53" xfId="0" applyFont="1" applyBorder="1" applyProtection="1">
      <alignment vertical="center"/>
    </xf>
    <xf numFmtId="0" fontId="8" fillId="0" borderId="51" xfId="0" applyFont="1" applyBorder="1" applyProtection="1">
      <alignment vertical="center"/>
    </xf>
    <xf numFmtId="0" fontId="3" fillId="0" borderId="124" xfId="0" applyFont="1" applyBorder="1" applyAlignment="1">
      <alignment horizontal="right" vertical="center"/>
    </xf>
    <xf numFmtId="38" fontId="21" fillId="0" borderId="114" xfId="1" applyFont="1" applyFill="1" applyBorder="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38" fontId="3" fillId="0" borderId="119" xfId="1" applyFont="1" applyBorder="1" applyAlignment="1">
      <alignment horizontal="right" vertical="center" wrapText="1"/>
    </xf>
    <xf numFmtId="38" fontId="3" fillId="0" borderId="131" xfId="1" applyFont="1" applyBorder="1" applyAlignment="1">
      <alignment horizontal="right" vertical="center" wrapText="1"/>
    </xf>
    <xf numFmtId="38" fontId="14" fillId="0" borderId="119" xfId="1" applyFont="1" applyBorder="1" applyAlignment="1">
      <alignment horizontal="right" vertical="center" wrapText="1"/>
    </xf>
    <xf numFmtId="0" fontId="27" fillId="0" borderId="0" xfId="3" applyFont="1" applyFill="1">
      <alignment vertical="center"/>
    </xf>
    <xf numFmtId="177" fontId="27" fillId="0" borderId="0" xfId="3" applyNumberFormat="1" applyFont="1" applyFill="1">
      <alignment vertical="center"/>
    </xf>
    <xf numFmtId="0" fontId="27" fillId="0" borderId="27" xfId="3" applyFont="1" applyFill="1" applyBorder="1">
      <alignment vertical="center"/>
    </xf>
    <xf numFmtId="177" fontId="27" fillId="0" borderId="37" xfId="3" applyNumberFormat="1" applyFont="1" applyFill="1" applyBorder="1" applyAlignment="1">
      <alignment horizontal="center" vertical="center" shrinkToFit="1"/>
    </xf>
    <xf numFmtId="0" fontId="27" fillId="0" borderId="31" xfId="3" applyFont="1" applyFill="1" applyBorder="1">
      <alignment vertical="center"/>
    </xf>
    <xf numFmtId="0" fontId="27" fillId="0" borderId="32" xfId="3" applyFont="1" applyFill="1" applyBorder="1">
      <alignment vertical="center"/>
    </xf>
    <xf numFmtId="177" fontId="27" fillId="0" borderId="64" xfId="3" applyNumberFormat="1" applyFont="1" applyFill="1" applyBorder="1" applyAlignment="1">
      <alignment horizontal="center" vertical="center" shrinkToFit="1"/>
    </xf>
    <xf numFmtId="0" fontId="27" fillId="0" borderId="65" xfId="3" applyFont="1" applyFill="1" applyBorder="1">
      <alignment vertical="center"/>
    </xf>
    <xf numFmtId="177" fontId="27" fillId="0" borderId="66" xfId="3" applyNumberFormat="1" applyFont="1" applyFill="1" applyBorder="1" applyAlignment="1">
      <alignment horizontal="right" vertical="center"/>
    </xf>
    <xf numFmtId="177" fontId="27" fillId="0" borderId="37" xfId="3" applyNumberFormat="1" applyFont="1" applyFill="1" applyBorder="1" applyAlignment="1">
      <alignment horizontal="right" vertical="center"/>
    </xf>
    <xf numFmtId="0" fontId="27" fillId="0" borderId="29" xfId="3" applyFont="1" applyFill="1" applyBorder="1">
      <alignment vertical="center"/>
    </xf>
    <xf numFmtId="0" fontId="27" fillId="0" borderId="6" xfId="3" applyFont="1" applyFill="1" applyBorder="1">
      <alignment vertical="center"/>
    </xf>
    <xf numFmtId="0" fontId="27" fillId="0" borderId="23" xfId="3" applyFont="1" applyFill="1" applyBorder="1">
      <alignment vertical="center"/>
    </xf>
    <xf numFmtId="177" fontId="27" fillId="0" borderId="67" xfId="3" applyNumberFormat="1" applyFont="1" applyFill="1" applyBorder="1" applyAlignment="1">
      <alignment horizontal="right" vertical="center"/>
    </xf>
    <xf numFmtId="177" fontId="27" fillId="0" borderId="64" xfId="3" applyNumberFormat="1" applyFont="1" applyFill="1" applyBorder="1">
      <alignment vertical="center"/>
    </xf>
    <xf numFmtId="0" fontId="27" fillId="0" borderId="70" xfId="3" applyFont="1" applyFill="1" applyBorder="1">
      <alignment vertical="center"/>
    </xf>
    <xf numFmtId="177" fontId="27" fillId="0" borderId="71" xfId="3" applyNumberFormat="1" applyFont="1" applyFill="1" applyBorder="1" applyAlignment="1">
      <alignment horizontal="right" vertical="center"/>
    </xf>
    <xf numFmtId="177" fontId="27" fillId="0" borderId="73" xfId="3" applyNumberFormat="1" applyFont="1" applyFill="1" applyBorder="1" applyAlignment="1">
      <alignment horizontal="right" vertical="center"/>
    </xf>
    <xf numFmtId="177" fontId="27" fillId="0" borderId="68" xfId="3" applyNumberFormat="1" applyFont="1" applyFill="1" applyBorder="1" applyAlignment="1">
      <alignment horizontal="right" vertical="center"/>
    </xf>
    <xf numFmtId="0" fontId="27" fillId="0" borderId="74" xfId="3" applyFont="1" applyFill="1" applyBorder="1">
      <alignment vertical="center"/>
    </xf>
    <xf numFmtId="177" fontId="27" fillId="0" borderId="68" xfId="3" applyNumberFormat="1" applyFont="1" applyFill="1" applyBorder="1">
      <alignment vertical="center"/>
    </xf>
    <xf numFmtId="177" fontId="27" fillId="0" borderId="78" xfId="3" applyNumberFormat="1" applyFont="1" applyFill="1" applyBorder="1">
      <alignment vertical="center"/>
    </xf>
    <xf numFmtId="0" fontId="27" fillId="0" borderId="65" xfId="3" applyFont="1" applyFill="1" applyBorder="1" applyAlignment="1">
      <alignment vertical="center" shrinkToFit="1"/>
    </xf>
    <xf numFmtId="177" fontId="27" fillId="0" borderId="37" xfId="3" applyNumberFormat="1" applyFont="1" applyFill="1" applyBorder="1">
      <alignment vertical="center"/>
    </xf>
    <xf numFmtId="0" fontId="27" fillId="0" borderId="0" xfId="3" applyFont="1" applyFill="1" applyBorder="1">
      <alignment vertical="center"/>
    </xf>
    <xf numFmtId="0" fontId="27" fillId="0" borderId="23" xfId="3" applyFont="1" applyFill="1" applyBorder="1" applyAlignment="1">
      <alignment vertical="center" shrinkToFit="1"/>
    </xf>
    <xf numFmtId="177" fontId="27" fillId="0" borderId="67" xfId="3" applyNumberFormat="1" applyFont="1" applyFill="1" applyBorder="1">
      <alignment vertical="center"/>
    </xf>
    <xf numFmtId="177" fontId="27" fillId="0" borderId="78" xfId="3" applyNumberFormat="1" applyFont="1" applyFill="1" applyBorder="1" applyAlignment="1">
      <alignment horizontal="right" vertical="center"/>
    </xf>
    <xf numFmtId="179" fontId="27" fillId="0" borderId="67" xfId="3" applyNumberFormat="1" applyFont="1" applyFill="1" applyBorder="1" applyAlignment="1">
      <alignment horizontal="center" vertical="center"/>
    </xf>
    <xf numFmtId="177" fontId="27" fillId="0" borderId="69" xfId="3" applyNumberFormat="1" applyFont="1" applyFill="1" applyBorder="1" applyAlignment="1">
      <alignment horizontal="center" vertical="center"/>
    </xf>
    <xf numFmtId="177" fontId="27" fillId="0" borderId="67" xfId="3" applyNumberFormat="1" applyFont="1" applyFill="1" applyBorder="1" applyAlignment="1">
      <alignment horizontal="center" vertical="center"/>
    </xf>
    <xf numFmtId="178" fontId="27" fillId="0" borderId="67" xfId="3" applyNumberFormat="1" applyFont="1" applyFill="1" applyBorder="1" applyAlignment="1">
      <alignment horizontal="center" vertical="center"/>
    </xf>
    <xf numFmtId="178" fontId="27" fillId="0" borderId="69" xfId="3" quotePrefix="1" applyNumberFormat="1" applyFont="1" applyFill="1" applyBorder="1" applyAlignment="1">
      <alignment horizontal="center" vertical="center"/>
    </xf>
    <xf numFmtId="178" fontId="27" fillId="0" borderId="67" xfId="3" quotePrefix="1" applyNumberFormat="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0" fontId="8" fillId="0" borderId="43"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96" xfId="0" applyFont="1" applyFill="1" applyBorder="1" applyAlignment="1" applyProtection="1">
      <alignment horizontal="center" vertical="center" wrapText="1"/>
      <protection locked="0"/>
    </xf>
    <xf numFmtId="0" fontId="6" fillId="0" borderId="138" xfId="0" applyFont="1" applyFill="1" applyBorder="1" applyAlignment="1" applyProtection="1">
      <alignment horizontal="center" vertical="center"/>
    </xf>
    <xf numFmtId="0" fontId="6" fillId="0" borderId="139" xfId="0" applyFont="1" applyFill="1" applyBorder="1" applyAlignment="1" applyProtection="1">
      <alignment horizontal="center" vertical="center"/>
    </xf>
    <xf numFmtId="38" fontId="8" fillId="0" borderId="138" xfId="0" applyNumberFormat="1" applyFont="1" applyFill="1" applyBorder="1" applyAlignment="1" applyProtection="1">
      <alignment horizontal="center" vertical="center" wrapText="1"/>
      <protection locked="0"/>
    </xf>
    <xf numFmtId="38" fontId="8" fillId="0" borderId="137" xfId="0" applyNumberFormat="1" applyFont="1" applyFill="1" applyBorder="1" applyAlignment="1" applyProtection="1">
      <alignment horizontal="center" vertical="center" wrapText="1"/>
      <protection locked="0"/>
    </xf>
    <xf numFmtId="178" fontId="27" fillId="0" borderId="66" xfId="3" applyNumberFormat="1" applyFont="1" applyFill="1" applyBorder="1" applyAlignment="1">
      <alignment horizontal="center" vertical="center"/>
    </xf>
    <xf numFmtId="178" fontId="27" fillId="0" borderId="64" xfId="3" applyNumberFormat="1" applyFont="1" applyFill="1" applyBorder="1" applyAlignment="1">
      <alignment horizontal="center" vertical="center"/>
    </xf>
    <xf numFmtId="178" fontId="27" fillId="0" borderId="68" xfId="3" applyNumberFormat="1" applyFont="1" applyFill="1" applyBorder="1" applyAlignment="1">
      <alignment horizontal="center" vertical="center"/>
    </xf>
    <xf numFmtId="178" fontId="27" fillId="0" borderId="72" xfId="3" applyNumberFormat="1" applyFont="1" applyFill="1" applyBorder="1" applyAlignment="1">
      <alignment horizontal="center" vertical="center"/>
    </xf>
    <xf numFmtId="178" fontId="27" fillId="0" borderId="69" xfId="3" applyNumberFormat="1" applyFont="1" applyFill="1" applyBorder="1" applyAlignment="1">
      <alignment horizontal="center" vertical="center"/>
    </xf>
    <xf numFmtId="178" fontId="27" fillId="0" borderId="79" xfId="3" applyNumberFormat="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7" xfId="1" applyFont="1" applyFill="1" applyBorder="1" applyAlignment="1">
      <alignment horizontal="center" vertical="center"/>
    </xf>
    <xf numFmtId="177" fontId="27" fillId="0" borderId="92" xfId="3" applyNumberFormat="1" applyFont="1" applyFill="1" applyBorder="1" applyAlignment="1">
      <alignment horizontal="right" vertical="center"/>
    </xf>
    <xf numFmtId="177" fontId="27" fillId="0" borderId="64" xfId="3" applyNumberFormat="1" applyFont="1" applyFill="1" applyBorder="1" applyAlignment="1">
      <alignment horizontal="right" vertical="center"/>
    </xf>
    <xf numFmtId="177" fontId="27" fillId="0" borderId="141" xfId="3" applyNumberFormat="1" applyFont="1" applyFill="1" applyBorder="1" applyAlignment="1">
      <alignment horizontal="right" vertical="center"/>
    </xf>
    <xf numFmtId="177" fontId="27" fillId="0" borderId="140" xfId="3" applyNumberFormat="1" applyFont="1" applyFill="1" applyBorder="1" applyAlignment="1">
      <alignment horizontal="righ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104" xfId="1" applyFont="1" applyFill="1" applyBorder="1" applyAlignment="1">
      <alignment horizontal="center" vertical="center"/>
    </xf>
    <xf numFmtId="0" fontId="8" fillId="0" borderId="41" xfId="0" applyFont="1" applyBorder="1" applyAlignment="1" applyProtection="1">
      <alignment vertical="center" wrapText="1"/>
    </xf>
    <xf numFmtId="0" fontId="27" fillId="0" borderId="26" xfId="3" applyFont="1" applyFill="1" applyBorder="1">
      <alignment vertical="center"/>
    </xf>
    <xf numFmtId="0" fontId="0" fillId="0" borderId="10" xfId="0" applyBorder="1" applyAlignment="1">
      <alignment horizontal="center" vertical="center"/>
    </xf>
    <xf numFmtId="38" fontId="21" fillId="0" borderId="0" xfId="1" applyFont="1" applyFill="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38" fontId="3" fillId="0" borderId="1" xfId="1" applyFont="1" applyFill="1" applyBorder="1" applyAlignment="1">
      <alignment horizontal="center" vertical="center"/>
    </xf>
    <xf numFmtId="38" fontId="3" fillId="0" borderId="1" xfId="1" applyFont="1" applyFill="1" applyBorder="1">
      <alignment vertical="center"/>
    </xf>
    <xf numFmtId="0" fontId="21" fillId="0" borderId="0" xfId="0" applyFont="1" applyAlignment="1">
      <alignment horizontal="left" vertical="center"/>
    </xf>
    <xf numFmtId="0" fontId="28" fillId="0" borderId="0" xfId="0" applyFont="1">
      <alignment vertical="center"/>
    </xf>
    <xf numFmtId="0" fontId="21" fillId="0" borderId="124" xfId="0" applyFont="1" applyBorder="1" applyAlignment="1">
      <alignment horizontal="right" vertical="center"/>
    </xf>
    <xf numFmtId="0" fontId="21" fillId="0" borderId="0" xfId="0" applyFont="1" applyAlignment="1">
      <alignment horizontal="right" vertical="center"/>
    </xf>
    <xf numFmtId="0" fontId="30" fillId="0" borderId="0" xfId="0" applyFont="1">
      <alignment vertical="center"/>
    </xf>
    <xf numFmtId="38" fontId="3" fillId="0" borderId="13" xfId="1" applyFont="1" applyFill="1" applyBorder="1" applyAlignment="1" applyProtection="1">
      <alignment vertical="center" shrinkToFit="1"/>
      <protection locked="0"/>
    </xf>
    <xf numFmtId="38" fontId="3" fillId="0" borderId="15" xfId="1" applyFont="1" applyFill="1" applyBorder="1" applyAlignment="1" applyProtection="1">
      <alignment vertical="center" shrinkToFit="1"/>
      <protection locked="0"/>
    </xf>
    <xf numFmtId="38" fontId="3" fillId="0" borderId="18" xfId="1" applyFont="1" applyFill="1" applyBorder="1" applyAlignment="1" applyProtection="1">
      <alignment vertical="center" shrinkToFit="1"/>
      <protection locked="0"/>
    </xf>
    <xf numFmtId="38" fontId="3" fillId="0" borderId="4" xfId="1" applyFont="1" applyFill="1" applyBorder="1" applyAlignment="1" applyProtection="1">
      <alignment vertical="center" shrinkToFit="1"/>
      <protection locked="0"/>
    </xf>
    <xf numFmtId="38" fontId="3" fillId="0" borderId="17" xfId="1" applyFont="1" applyFill="1" applyBorder="1" applyAlignment="1" applyProtection="1">
      <alignment vertical="center" shrinkToFit="1"/>
      <protection locked="0"/>
    </xf>
    <xf numFmtId="38" fontId="3" fillId="0" borderId="13" xfId="1" applyFont="1" applyFill="1" applyBorder="1" applyProtection="1">
      <alignment vertical="center"/>
      <protection locked="0"/>
    </xf>
    <xf numFmtId="0" fontId="22" fillId="0" borderId="0" xfId="0" applyFont="1" applyFill="1" applyProtection="1">
      <alignment vertical="center"/>
    </xf>
    <xf numFmtId="38" fontId="3" fillId="2" borderId="142" xfId="1" applyFont="1" applyFill="1" applyBorder="1" applyProtection="1">
      <alignment vertical="center"/>
      <protection locked="0"/>
    </xf>
    <xf numFmtId="38" fontId="3" fillId="2" borderId="0" xfId="1" applyFont="1" applyFill="1" applyBorder="1" applyProtection="1">
      <alignment vertical="center"/>
      <protection locked="0"/>
    </xf>
    <xf numFmtId="38" fontId="3" fillId="2" borderId="102" xfId="1" applyFont="1" applyFill="1" applyBorder="1" applyProtection="1">
      <alignment vertical="center"/>
      <protection locked="0"/>
    </xf>
    <xf numFmtId="38" fontId="3" fillId="2" borderId="103" xfId="1" applyFont="1" applyFill="1" applyBorder="1" applyProtection="1">
      <alignment vertical="center"/>
      <protection locked="0"/>
    </xf>
    <xf numFmtId="38" fontId="3" fillId="2" borderId="8" xfId="1" applyFont="1" applyFill="1" applyBorder="1" applyProtection="1">
      <alignment vertical="center"/>
      <protection locked="0"/>
    </xf>
    <xf numFmtId="38" fontId="3" fillId="2" borderId="106" xfId="1" applyFont="1" applyFill="1" applyBorder="1" applyProtection="1">
      <alignment vertical="center"/>
      <protection locked="0"/>
    </xf>
    <xf numFmtId="38" fontId="3" fillId="2" borderId="19" xfId="1" applyFont="1" applyFill="1" applyBorder="1" applyProtection="1">
      <alignment vertical="center"/>
      <protection locked="0"/>
    </xf>
    <xf numFmtId="38" fontId="3" fillId="2" borderId="3" xfId="1" applyFont="1" applyFill="1" applyBorder="1" applyProtection="1">
      <alignment vertical="center"/>
      <protection locked="0"/>
    </xf>
    <xf numFmtId="38" fontId="3" fillId="2" borderId="104" xfId="1" applyFont="1" applyFill="1" applyBorder="1" applyProtection="1">
      <alignment vertical="center"/>
      <protection locked="0"/>
    </xf>
    <xf numFmtId="38" fontId="3" fillId="2" borderId="27" xfId="1" applyFont="1" applyFill="1" applyBorder="1" applyProtection="1">
      <alignment vertical="center"/>
      <protection locked="0"/>
    </xf>
    <xf numFmtId="38" fontId="3" fillId="2" borderId="108" xfId="1" applyFont="1" applyFill="1" applyBorder="1" applyProtection="1">
      <alignment vertical="center"/>
      <protection locked="0"/>
    </xf>
    <xf numFmtId="181" fontId="3" fillId="2" borderId="27" xfId="1" applyNumberFormat="1" applyFont="1" applyFill="1" applyBorder="1" applyProtection="1">
      <alignment vertical="center"/>
      <protection locked="0"/>
    </xf>
    <xf numFmtId="181" fontId="3" fillId="2" borderId="108" xfId="1" applyNumberFormat="1" applyFont="1" applyFill="1" applyBorder="1" applyProtection="1">
      <alignment vertical="center"/>
      <protection locked="0"/>
    </xf>
    <xf numFmtId="0" fontId="15" fillId="0" borderId="1" xfId="0" applyFont="1" applyBorder="1" applyAlignment="1" applyProtection="1">
      <alignment vertical="center" wrapText="1"/>
      <protection locked="0"/>
    </xf>
    <xf numFmtId="0" fontId="15" fillId="0" borderId="85" xfId="0" applyFont="1" applyBorder="1" applyAlignment="1" applyProtection="1">
      <alignment vertical="center" wrapText="1"/>
      <protection locked="0"/>
    </xf>
    <xf numFmtId="38" fontId="3" fillId="2" borderId="7"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protection locked="0"/>
    </xf>
    <xf numFmtId="38" fontId="3" fillId="2" borderId="103" xfId="1" applyFont="1" applyFill="1" applyBorder="1" applyAlignment="1" applyProtection="1">
      <alignment horizontal="center" vertical="center"/>
      <protection locked="0"/>
    </xf>
    <xf numFmtId="0" fontId="4" fillId="0" borderId="0" xfId="0" applyFont="1" applyProtection="1">
      <alignment vertical="center"/>
    </xf>
    <xf numFmtId="0" fontId="3" fillId="0" borderId="0" xfId="0" applyFont="1" applyAlignment="1" applyProtection="1">
      <alignment horizontal="left" vertical="center"/>
    </xf>
    <xf numFmtId="0" fontId="4" fillId="0" borderId="61" xfId="0" applyFont="1" applyBorder="1" applyProtection="1">
      <alignment vertical="center"/>
    </xf>
    <xf numFmtId="0" fontId="4" fillId="0" borderId="0" xfId="0" applyFont="1" applyFill="1" applyProtection="1">
      <alignment vertical="center"/>
    </xf>
    <xf numFmtId="0" fontId="24" fillId="0" borderId="0" xfId="0" applyFont="1" applyFill="1" applyProtection="1">
      <alignment vertical="center"/>
    </xf>
    <xf numFmtId="0" fontId="24" fillId="0" borderId="42" xfId="0" applyFont="1" applyFill="1" applyBorder="1" applyProtection="1">
      <alignment vertical="center"/>
    </xf>
    <xf numFmtId="0" fontId="24" fillId="0" borderId="91" xfId="0" applyFont="1" applyFill="1" applyBorder="1" applyProtection="1">
      <alignment vertical="center"/>
    </xf>
    <xf numFmtId="0" fontId="24" fillId="0" borderId="51" xfId="0" applyFont="1" applyFill="1" applyBorder="1" applyProtection="1">
      <alignment vertical="center"/>
    </xf>
    <xf numFmtId="0" fontId="14" fillId="2" borderId="119" xfId="0" applyFont="1" applyFill="1" applyBorder="1" applyAlignment="1" applyProtection="1">
      <alignment horizontal="center" vertical="center" wrapText="1"/>
      <protection locked="0"/>
    </xf>
    <xf numFmtId="0" fontId="3" fillId="2" borderId="119" xfId="0" applyFont="1" applyFill="1" applyBorder="1" applyAlignment="1" applyProtection="1">
      <alignment horizontal="center" vertical="center" wrapText="1"/>
      <protection locked="0"/>
    </xf>
    <xf numFmtId="182" fontId="3" fillId="2" borderId="119" xfId="0" applyNumberFormat="1" applyFont="1" applyFill="1" applyBorder="1" applyAlignment="1" applyProtection="1">
      <alignment horizontal="center" vertical="center" wrapText="1"/>
      <protection locked="0"/>
    </xf>
    <xf numFmtId="0" fontId="14" fillId="2" borderId="119" xfId="0" applyFont="1" applyFill="1" applyBorder="1" applyAlignment="1" applyProtection="1">
      <alignment horizontal="left" vertical="center" wrapText="1"/>
      <protection locked="0"/>
    </xf>
    <xf numFmtId="182" fontId="14" fillId="2" borderId="119" xfId="0" applyNumberFormat="1"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82" fontId="3" fillId="2" borderId="1" xfId="0" applyNumberFormat="1" applyFont="1" applyFill="1" applyBorder="1" applyAlignment="1" applyProtection="1">
      <alignment horizontal="center" vertical="center" wrapText="1"/>
      <protection locked="0"/>
    </xf>
    <xf numFmtId="38" fontId="21" fillId="0" borderId="0" xfId="1" applyFont="1" applyFill="1" applyBorder="1">
      <alignment vertical="center"/>
    </xf>
    <xf numFmtId="38" fontId="3" fillId="0" borderId="0" xfId="1" applyFont="1" applyFill="1" applyBorder="1" applyAlignment="1">
      <alignment horizontal="right" vertical="center"/>
    </xf>
    <xf numFmtId="38" fontId="31" fillId="0" borderId="16" xfId="1" applyFont="1" applyFill="1" applyBorder="1">
      <alignment vertical="center"/>
    </xf>
    <xf numFmtId="38" fontId="31" fillId="0" borderId="135" xfId="1" applyFont="1" applyFill="1" applyBorder="1" applyAlignment="1">
      <alignment horizontal="right" vertical="center"/>
    </xf>
    <xf numFmtId="38" fontId="31" fillId="0" borderId="135" xfId="1" applyFont="1" applyFill="1" applyBorder="1" applyAlignment="1">
      <alignment horizontal="center" vertical="center"/>
    </xf>
    <xf numFmtId="38" fontId="31" fillId="0" borderId="105" xfId="1" applyFont="1" applyFill="1" applyBorder="1">
      <alignment vertical="center"/>
    </xf>
    <xf numFmtId="38" fontId="31" fillId="0" borderId="134" xfId="1" applyFont="1" applyFill="1" applyBorder="1" applyAlignment="1">
      <alignment horizontal="center" vertical="center"/>
    </xf>
    <xf numFmtId="38" fontId="3" fillId="0" borderId="142" xfId="1" applyFont="1" applyFill="1" applyBorder="1">
      <alignment vertical="center"/>
    </xf>
    <xf numFmtId="38" fontId="31" fillId="0" borderId="0" xfId="1" applyFont="1" applyFill="1" applyBorder="1">
      <alignment vertical="center"/>
    </xf>
    <xf numFmtId="38" fontId="3" fillId="0" borderId="74" xfId="1" applyFont="1" applyFill="1" applyBorder="1">
      <alignment vertical="center"/>
    </xf>
    <xf numFmtId="38" fontId="25" fillId="0" borderId="0" xfId="1" applyFont="1" applyFill="1" applyBorder="1">
      <alignment vertical="center"/>
    </xf>
    <xf numFmtId="38" fontId="25" fillId="0" borderId="102" xfId="1" applyFont="1" applyFill="1" applyBorder="1">
      <alignment vertical="center"/>
    </xf>
    <xf numFmtId="183" fontId="3" fillId="0" borderId="0" xfId="1" applyNumberFormat="1" applyFont="1" applyFill="1" applyBorder="1" applyAlignment="1">
      <alignment horizontal="center" vertical="center"/>
    </xf>
    <xf numFmtId="183" fontId="3" fillId="0" borderId="9" xfId="1" applyNumberFormat="1" applyFont="1" applyFill="1" applyBorder="1" applyAlignment="1">
      <alignment horizontal="center" vertical="center"/>
    </xf>
    <xf numFmtId="183" fontId="3" fillId="0" borderId="20" xfId="1" applyNumberFormat="1" applyFont="1" applyFill="1" applyBorder="1" applyAlignment="1">
      <alignment horizontal="center" vertical="center"/>
    </xf>
    <xf numFmtId="183" fontId="3" fillId="0" borderId="12" xfId="1" applyNumberFormat="1" applyFont="1" applyFill="1" applyBorder="1" applyAlignment="1">
      <alignment horizontal="center" vertical="center"/>
    </xf>
    <xf numFmtId="183" fontId="3" fillId="0" borderId="4" xfId="1" applyNumberFormat="1" applyFont="1" applyFill="1" applyBorder="1" applyAlignment="1">
      <alignment horizontal="center" vertical="center"/>
    </xf>
    <xf numFmtId="183" fontId="3" fillId="0" borderId="6" xfId="1" applyNumberFormat="1" applyFont="1" applyFill="1" applyBorder="1" applyAlignment="1">
      <alignment horizontal="center" vertical="center"/>
    </xf>
    <xf numFmtId="183" fontId="3" fillId="0" borderId="17" xfId="1" applyNumberFormat="1" applyFont="1" applyFill="1" applyBorder="1" applyAlignment="1">
      <alignment horizontal="center" vertical="center"/>
    </xf>
    <xf numFmtId="183" fontId="3" fillId="0" borderId="25" xfId="1" applyNumberFormat="1" applyFont="1" applyFill="1" applyBorder="1" applyAlignment="1">
      <alignment horizontal="center" vertical="center"/>
    </xf>
    <xf numFmtId="183" fontId="3" fillId="0" borderId="35" xfId="1" applyNumberFormat="1" applyFont="1" applyFill="1" applyBorder="1" applyAlignment="1">
      <alignment horizontal="center" vertical="center"/>
    </xf>
    <xf numFmtId="183" fontId="3" fillId="0" borderId="110" xfId="1" applyNumberFormat="1" applyFont="1" applyFill="1" applyBorder="1" applyAlignment="1">
      <alignment horizontal="center" vertical="center"/>
    </xf>
    <xf numFmtId="183" fontId="3" fillId="0" borderId="136" xfId="1" applyNumberFormat="1" applyFont="1" applyFill="1" applyBorder="1" applyAlignment="1">
      <alignment horizontal="center" vertical="center"/>
    </xf>
    <xf numFmtId="183" fontId="3" fillId="0" borderId="36" xfId="1" applyNumberFormat="1" applyFont="1" applyFill="1" applyBorder="1" applyAlignment="1">
      <alignment horizontal="center" vertical="center"/>
    </xf>
    <xf numFmtId="38" fontId="3" fillId="0" borderId="0" xfId="1" applyFont="1" applyFill="1" applyBorder="1" applyProtection="1">
      <alignment vertical="center"/>
    </xf>
    <xf numFmtId="38" fontId="3" fillId="0" borderId="3" xfId="1" applyFont="1" applyFill="1" applyBorder="1" applyProtection="1">
      <alignment vertical="center"/>
    </xf>
    <xf numFmtId="38" fontId="3" fillId="0" borderId="0" xfId="1" applyFont="1" applyFill="1" applyBorder="1" applyAlignment="1" applyProtection="1">
      <alignment horizontal="center" vertical="center"/>
    </xf>
    <xf numFmtId="38" fontId="3" fillId="0" borderId="16" xfId="1" applyFont="1" applyFill="1" applyBorder="1" applyProtection="1">
      <alignment vertical="center"/>
    </xf>
    <xf numFmtId="38" fontId="3" fillId="0" borderId="19" xfId="1" applyFont="1" applyFill="1" applyBorder="1" applyAlignment="1" applyProtection="1">
      <alignment horizontal="center" vertical="center"/>
    </xf>
    <xf numFmtId="38" fontId="3" fillId="0" borderId="22" xfId="1" applyFont="1" applyFill="1" applyBorder="1" applyAlignment="1" applyProtection="1">
      <alignment horizontal="center" vertical="center" shrinkToFit="1"/>
    </xf>
    <xf numFmtId="38" fontId="3" fillId="0" borderId="1" xfId="1" applyFont="1" applyFill="1" applyBorder="1" applyAlignment="1" applyProtection="1">
      <alignment horizontal="center" vertical="center" shrinkToFit="1"/>
    </xf>
    <xf numFmtId="38" fontId="3" fillId="0" borderId="25"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33" xfId="1" applyFont="1" applyFill="1" applyBorder="1" applyAlignment="1" applyProtection="1">
      <alignment horizontal="center" vertical="center" shrinkToFit="1"/>
    </xf>
    <xf numFmtId="38" fontId="3" fillId="0" borderId="13" xfId="1" applyFont="1" applyFill="1" applyBorder="1" applyAlignment="1" applyProtection="1">
      <alignment horizontal="center" vertical="center" shrinkToFit="1"/>
    </xf>
    <xf numFmtId="38" fontId="3" fillId="0" borderId="28" xfId="1" applyFont="1" applyFill="1" applyBorder="1" applyAlignment="1" applyProtection="1">
      <alignment horizontal="center" vertical="center"/>
    </xf>
    <xf numFmtId="38" fontId="3" fillId="0" borderId="33" xfId="1" applyFont="1" applyFill="1" applyBorder="1" applyAlignment="1" applyProtection="1">
      <alignment horizontal="center" vertical="center"/>
    </xf>
    <xf numFmtId="38" fontId="3" fillId="0" borderId="35" xfId="1" applyFont="1" applyFill="1" applyBorder="1" applyAlignment="1" applyProtection="1">
      <alignment horizontal="center" vertical="center"/>
    </xf>
    <xf numFmtId="38" fontId="3" fillId="0" borderId="39" xfId="1" applyFont="1" applyFill="1" applyBorder="1" applyAlignment="1" applyProtection="1">
      <alignment horizontal="center" vertical="center"/>
    </xf>
    <xf numFmtId="38" fontId="3" fillId="0" borderId="13" xfId="1" applyFont="1" applyFill="1" applyBorder="1" applyAlignment="1" applyProtection="1">
      <alignment horizontal="center" vertical="center"/>
    </xf>
    <xf numFmtId="38" fontId="3" fillId="0" borderId="21" xfId="1" applyFont="1" applyFill="1" applyBorder="1" applyAlignment="1" applyProtection="1">
      <alignment horizontal="center" vertical="center"/>
    </xf>
    <xf numFmtId="38" fontId="3" fillId="0" borderId="14" xfId="1" applyFont="1" applyFill="1" applyBorder="1" applyAlignment="1" applyProtection="1">
      <alignment horizontal="center" vertical="center" shrinkToFit="1"/>
    </xf>
    <xf numFmtId="38" fontId="3" fillId="2" borderId="24" xfId="1" applyFont="1" applyFill="1" applyBorder="1" applyProtection="1">
      <alignment vertical="center"/>
      <protection locked="0"/>
    </xf>
    <xf numFmtId="0" fontId="22" fillId="2" borderId="92" xfId="0" applyFont="1" applyFill="1" applyBorder="1" applyAlignment="1" applyProtection="1">
      <alignment horizontal="center" vertical="center"/>
      <protection locked="0"/>
    </xf>
    <xf numFmtId="38" fontId="18" fillId="0" borderId="14" xfId="0" applyNumberFormat="1" applyFont="1" applyBorder="1" applyAlignment="1" applyProtection="1">
      <alignment vertical="center" wrapText="1"/>
    </xf>
    <xf numFmtId="38" fontId="15" fillId="0" borderId="1" xfId="0" applyNumberFormat="1" applyFont="1" applyBorder="1" applyAlignment="1" applyProtection="1">
      <alignment vertical="center" wrapText="1"/>
    </xf>
    <xf numFmtId="38" fontId="3" fillId="2" borderId="119" xfId="1" applyFont="1" applyFill="1" applyBorder="1" applyAlignment="1" applyProtection="1">
      <alignment vertical="center" wrapText="1"/>
      <protection locked="0"/>
    </xf>
    <xf numFmtId="38" fontId="14" fillId="2" borderId="119" xfId="1" applyFont="1" applyFill="1" applyBorder="1" applyAlignment="1" applyProtection="1">
      <alignment vertical="center" wrapText="1"/>
      <protection locked="0"/>
    </xf>
    <xf numFmtId="38" fontId="3" fillId="2" borderId="1" xfId="1" applyFont="1" applyFill="1" applyBorder="1" applyAlignment="1" applyProtection="1">
      <alignment vertical="center" wrapText="1"/>
      <protection locked="0"/>
    </xf>
    <xf numFmtId="38" fontId="3" fillId="0" borderId="9" xfId="1" applyFont="1" applyFill="1" applyBorder="1" applyAlignment="1" applyProtection="1">
      <alignment horizontal="center" vertical="center" shrinkToFit="1"/>
    </xf>
    <xf numFmtId="180" fontId="3" fillId="0" borderId="32" xfId="5" applyNumberFormat="1" applyFont="1" applyFill="1" applyBorder="1" applyAlignment="1">
      <alignment horizontal="center" vertical="center"/>
    </xf>
    <xf numFmtId="38" fontId="8" fillId="0" borderId="143" xfId="0" applyNumberFormat="1" applyFont="1" applyFill="1" applyBorder="1" applyAlignment="1" applyProtection="1">
      <alignment horizontal="center" vertical="center" wrapText="1"/>
      <protection locked="0"/>
    </xf>
    <xf numFmtId="0" fontId="32" fillId="0" borderId="42"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2" fillId="0" borderId="91" xfId="0" applyFont="1" applyBorder="1" applyAlignment="1" applyProtection="1">
      <alignment horizontal="center" vertical="center"/>
      <protection locked="0"/>
    </xf>
    <xf numFmtId="38" fontId="3" fillId="2" borderId="27" xfId="1" applyFont="1" applyFill="1" applyBorder="1" applyAlignment="1" applyProtection="1">
      <alignment vertical="center"/>
      <protection locked="0"/>
    </xf>
    <xf numFmtId="0" fontId="4" fillId="0" borderId="124" xfId="0" applyFont="1" applyBorder="1">
      <alignment vertical="center"/>
    </xf>
    <xf numFmtId="0" fontId="21" fillId="0" borderId="124" xfId="0" applyFont="1" applyBorder="1">
      <alignment vertical="center"/>
    </xf>
    <xf numFmtId="0" fontId="21" fillId="0" borderId="0" xfId="0" applyFont="1" applyAlignment="1" applyProtection="1">
      <alignment horizontal="left" vertical="center"/>
    </xf>
    <xf numFmtId="0" fontId="28" fillId="0" borderId="0" xfId="0" applyFont="1" applyProtection="1">
      <alignment vertical="center"/>
    </xf>
    <xf numFmtId="0" fontId="20" fillId="0" borderId="10" xfId="0" applyFont="1" applyBorder="1" applyAlignment="1" applyProtection="1">
      <alignment horizontal="center" vertical="center" wrapText="1"/>
    </xf>
    <xf numFmtId="177" fontId="20" fillId="0" borderId="1" xfId="0" applyNumberFormat="1" applyFont="1" applyBorder="1" applyAlignment="1" applyProtection="1">
      <alignment vertical="center"/>
    </xf>
    <xf numFmtId="0" fontId="20"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0" fillId="0" borderId="10" xfId="0" applyFont="1" applyBorder="1" applyAlignment="1" applyProtection="1">
      <alignment horizontal="center" vertical="center"/>
    </xf>
    <xf numFmtId="38" fontId="35" fillId="2" borderId="13" xfId="1" applyFont="1" applyFill="1" applyBorder="1" applyAlignment="1" applyProtection="1">
      <alignment vertical="center" shrinkToFit="1"/>
      <protection locked="0"/>
    </xf>
    <xf numFmtId="38" fontId="35" fillId="2" borderId="14" xfId="1" applyFont="1" applyFill="1" applyBorder="1" applyAlignment="1" applyProtection="1">
      <alignment vertical="center" shrinkToFit="1"/>
      <protection locked="0"/>
    </xf>
    <xf numFmtId="38" fontId="35" fillId="2" borderId="21" xfId="1" applyFont="1" applyFill="1" applyBorder="1" applyAlignment="1" applyProtection="1">
      <alignment vertical="center" shrinkToFit="1"/>
      <protection locked="0"/>
    </xf>
    <xf numFmtId="38" fontId="35" fillId="2" borderId="6" xfId="1" applyFont="1" applyFill="1" applyBorder="1" applyAlignment="1" applyProtection="1">
      <alignment vertical="center" shrinkToFit="1"/>
      <protection locked="0"/>
    </xf>
    <xf numFmtId="38" fontId="35" fillId="2" borderId="4" xfId="1" applyFont="1" applyFill="1" applyBorder="1" applyAlignment="1" applyProtection="1">
      <alignment vertical="center" shrinkToFit="1"/>
      <protection locked="0"/>
    </xf>
    <xf numFmtId="38" fontId="35" fillId="2" borderId="28" xfId="1" applyFont="1" applyFill="1" applyBorder="1" applyAlignment="1" applyProtection="1">
      <alignment vertical="center" shrinkToFit="1"/>
      <protection locked="0"/>
    </xf>
    <xf numFmtId="0" fontId="39" fillId="0" borderId="0" xfId="0" applyFont="1" applyFill="1">
      <alignment vertical="center"/>
    </xf>
    <xf numFmtId="0" fontId="32" fillId="0" borderId="0" xfId="0" applyFont="1" applyFill="1">
      <alignment vertical="center"/>
    </xf>
    <xf numFmtId="0" fontId="32" fillId="0" borderId="1" xfId="0" applyFont="1" applyFill="1" applyBorder="1" applyAlignment="1">
      <alignment horizontal="center" vertical="center"/>
    </xf>
    <xf numFmtId="184" fontId="32" fillId="0" borderId="1" xfId="0" applyNumberFormat="1" applyFont="1" applyFill="1" applyBorder="1">
      <alignment vertical="center"/>
    </xf>
    <xf numFmtId="0" fontId="37" fillId="0" borderId="144" xfId="0" applyFont="1" applyBorder="1" applyAlignment="1">
      <alignment horizontal="center" vertical="center"/>
    </xf>
    <xf numFmtId="0" fontId="20" fillId="0" borderId="39" xfId="0" applyFont="1" applyFill="1" applyBorder="1" applyAlignment="1" applyProtection="1">
      <alignment horizontal="center" vertical="center"/>
    </xf>
    <xf numFmtId="0" fontId="20" fillId="0" borderId="147" xfId="0" applyFont="1" applyFill="1" applyBorder="1" applyAlignment="1" applyProtection="1">
      <alignment horizontal="center" vertical="center" wrapText="1"/>
    </xf>
    <xf numFmtId="0" fontId="20" fillId="0" borderId="148" xfId="0" applyFont="1" applyBorder="1" applyAlignment="1" applyProtection="1">
      <alignment horizontal="center" vertical="center"/>
    </xf>
    <xf numFmtId="180" fontId="20" fillId="0" borderId="149" xfId="0" applyNumberFormat="1" applyFont="1" applyBorder="1" applyAlignment="1" applyProtection="1">
      <alignment vertical="center"/>
    </xf>
    <xf numFmtId="0" fontId="20" fillId="0" borderId="150" xfId="0" applyFont="1" applyBorder="1" applyAlignment="1" applyProtection="1">
      <alignment horizontal="center" vertical="center"/>
    </xf>
    <xf numFmtId="0" fontId="20" fillId="0" borderId="151" xfId="0" applyFont="1" applyBorder="1" applyAlignment="1" applyProtection="1">
      <alignment horizontal="center" vertical="center"/>
    </xf>
    <xf numFmtId="177" fontId="20" fillId="0" borderId="152" xfId="0" applyNumberFormat="1" applyFont="1" applyBorder="1" applyAlignment="1" applyProtection="1">
      <alignment vertical="center"/>
    </xf>
    <xf numFmtId="177" fontId="20" fillId="0" borderId="151" xfId="0" applyNumberFormat="1" applyFont="1" applyBorder="1" applyAlignment="1" applyProtection="1">
      <alignment vertical="center"/>
    </xf>
    <xf numFmtId="180" fontId="20" fillId="0" borderId="153" xfId="0" applyNumberFormat="1" applyFont="1" applyBorder="1" applyAlignment="1" applyProtection="1">
      <alignment vertical="center"/>
    </xf>
    <xf numFmtId="0" fontId="40" fillId="0" borderId="0" xfId="0" applyFont="1">
      <alignment vertical="center"/>
    </xf>
    <xf numFmtId="0" fontId="22" fillId="0" borderId="0" xfId="0" applyFont="1" applyFill="1" applyBorder="1" applyAlignment="1" applyProtection="1">
      <alignment horizontal="center" vertical="center"/>
      <protection locked="0"/>
    </xf>
    <xf numFmtId="0" fontId="21" fillId="0" borderId="0" xfId="0" applyFont="1" applyAlignment="1">
      <alignment vertical="center"/>
    </xf>
    <xf numFmtId="38" fontId="23" fillId="0" borderId="0" xfId="1" applyFont="1" applyFill="1" applyBorder="1">
      <alignment vertical="center"/>
    </xf>
    <xf numFmtId="38" fontId="23" fillId="0" borderId="6" xfId="1" applyFont="1" applyFill="1" applyBorder="1">
      <alignment vertical="center"/>
    </xf>
    <xf numFmtId="38" fontId="3" fillId="2" borderId="13" xfId="1" applyFont="1" applyFill="1" applyBorder="1" applyProtection="1">
      <alignment vertical="center"/>
      <protection locked="0"/>
    </xf>
    <xf numFmtId="38" fontId="15" fillId="0" borderId="1" xfId="0" applyNumberFormat="1" applyFont="1" applyBorder="1" applyAlignment="1" applyProtection="1">
      <alignment vertical="center" wrapText="1"/>
      <protection locked="0"/>
    </xf>
    <xf numFmtId="38" fontId="36" fillId="0" borderId="18" xfId="1" applyFont="1" applyFill="1" applyBorder="1" applyAlignment="1" applyProtection="1">
      <alignment vertical="center" shrinkToFit="1"/>
    </xf>
    <xf numFmtId="38" fontId="3" fillId="0" borderId="8" xfId="1" applyFont="1" applyFill="1" applyBorder="1" applyAlignment="1" applyProtection="1">
      <alignment vertical="center"/>
    </xf>
    <xf numFmtId="38" fontId="3" fillId="0" borderId="8" xfId="1" applyFont="1" applyFill="1" applyBorder="1" applyProtection="1">
      <alignment vertical="center"/>
    </xf>
    <xf numFmtId="38" fontId="3" fillId="0" borderId="103" xfId="1" applyFont="1" applyFill="1" applyBorder="1" applyProtection="1">
      <alignment vertical="center"/>
    </xf>
    <xf numFmtId="38" fontId="8" fillId="0" borderId="138" xfId="0" applyNumberFormat="1" applyFont="1" applyFill="1" applyBorder="1" applyAlignment="1" applyProtection="1">
      <alignment horizontal="center" vertical="center" wrapText="1"/>
    </xf>
    <xf numFmtId="0" fontId="38" fillId="0" borderId="144" xfId="0" applyFont="1" applyBorder="1" applyAlignment="1">
      <alignment horizontal="center" vertical="center"/>
    </xf>
    <xf numFmtId="0" fontId="41" fillId="0" borderId="0" xfId="0" applyFont="1" applyBorder="1">
      <alignment vertical="center"/>
    </xf>
    <xf numFmtId="38" fontId="3" fillId="0" borderId="102" xfId="1" applyFont="1" applyFill="1" applyBorder="1" applyProtection="1">
      <alignment vertical="center"/>
      <protection locked="0"/>
    </xf>
    <xf numFmtId="38" fontId="3" fillId="0" borderId="0" xfId="1" applyFont="1" applyFill="1" applyBorder="1" applyProtection="1">
      <alignment vertical="center"/>
      <protection locked="0"/>
    </xf>
    <xf numFmtId="38" fontId="3" fillId="0" borderId="106" xfId="1" applyFont="1" applyFill="1" applyBorder="1" applyProtection="1">
      <alignment vertical="center"/>
      <protection locked="0"/>
    </xf>
    <xf numFmtId="38" fontId="3" fillId="0" borderId="19" xfId="1" applyFont="1" applyFill="1" applyBorder="1" applyProtection="1">
      <alignment vertical="center"/>
      <protection locked="0"/>
    </xf>
    <xf numFmtId="0" fontId="42" fillId="0" borderId="0" xfId="0" applyFont="1">
      <alignment vertical="center"/>
    </xf>
    <xf numFmtId="0" fontId="28" fillId="0" borderId="0" xfId="0" applyFont="1" applyBorder="1">
      <alignment vertical="center"/>
    </xf>
    <xf numFmtId="0" fontId="44" fillId="0" borderId="0" xfId="0" applyFont="1">
      <alignment vertical="center"/>
    </xf>
    <xf numFmtId="0" fontId="45" fillId="0" borderId="0" xfId="0" applyFont="1">
      <alignment vertical="center"/>
    </xf>
    <xf numFmtId="0" fontId="47" fillId="0" borderId="0" xfId="0" applyFont="1">
      <alignment vertical="center"/>
    </xf>
    <xf numFmtId="38" fontId="35" fillId="2" borderId="21" xfId="1" applyFont="1" applyFill="1" applyBorder="1" applyAlignment="1" applyProtection="1">
      <alignment vertical="center" wrapText="1" shrinkToFit="1"/>
      <protection locked="0"/>
    </xf>
    <xf numFmtId="38" fontId="3" fillId="2" borderId="120" xfId="1" applyFont="1" applyFill="1" applyBorder="1" applyProtection="1">
      <alignment vertical="center"/>
      <protection locked="0"/>
    </xf>
    <xf numFmtId="38" fontId="3" fillId="2" borderId="121" xfId="1" applyFont="1" applyFill="1" applyBorder="1" applyProtection="1">
      <alignment vertical="center"/>
      <protection locked="0"/>
    </xf>
    <xf numFmtId="38" fontId="3" fillId="2" borderId="122" xfId="1" applyFont="1" applyFill="1" applyBorder="1" applyProtection="1">
      <alignment vertical="center"/>
      <protection locked="0"/>
    </xf>
    <xf numFmtId="38" fontId="21" fillId="0" borderId="111" xfId="1" applyFont="1" applyFill="1" applyBorder="1" applyAlignment="1">
      <alignment horizontal="center" vertical="center" textRotation="255"/>
    </xf>
    <xf numFmtId="38" fontId="21" fillId="0" borderId="112" xfId="1" applyFont="1" applyFill="1" applyBorder="1" applyAlignment="1">
      <alignment horizontal="center" vertical="center" textRotation="255"/>
    </xf>
    <xf numFmtId="38" fontId="3" fillId="0" borderId="7" xfId="1" applyFont="1" applyFill="1" applyBorder="1" applyAlignment="1">
      <alignment horizontal="center" vertical="center"/>
    </xf>
    <xf numFmtId="38" fontId="3" fillId="0" borderId="24" xfId="1" applyFont="1" applyFill="1" applyBorder="1" applyAlignment="1">
      <alignment horizontal="center" vertical="center"/>
    </xf>
    <xf numFmtId="38" fontId="3" fillId="0" borderId="25" xfId="1" applyFont="1" applyFill="1" applyBorder="1" applyAlignment="1">
      <alignment horizontal="center" vertical="center"/>
    </xf>
    <xf numFmtId="38" fontId="21" fillId="0" borderId="2" xfId="1" applyFont="1" applyFill="1" applyBorder="1" applyAlignment="1">
      <alignment horizontal="left" vertical="center"/>
    </xf>
    <xf numFmtId="38" fontId="21" fillId="0" borderId="3" xfId="1" applyFont="1" applyFill="1" applyBorder="1" applyAlignment="1">
      <alignment horizontal="left" vertical="center"/>
    </xf>
    <xf numFmtId="38" fontId="21" fillId="0" borderId="4" xfId="1" applyFont="1" applyFill="1" applyBorder="1" applyAlignment="1">
      <alignment horizontal="left" vertical="center"/>
    </xf>
    <xf numFmtId="38" fontId="21" fillId="0" borderId="120" xfId="1" applyFont="1" applyFill="1" applyBorder="1">
      <alignment vertical="center"/>
    </xf>
    <xf numFmtId="38" fontId="21" fillId="0" borderId="121" xfId="1" applyFont="1" applyFill="1" applyBorder="1">
      <alignment vertical="center"/>
    </xf>
    <xf numFmtId="38" fontId="21" fillId="0" borderId="122" xfId="1" applyFont="1" applyFill="1" applyBorder="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11" fillId="0" borderId="5" xfId="0" applyFont="1" applyBorder="1" applyAlignment="1" applyProtection="1">
      <alignment horizontal="center" vertical="center" textRotation="255"/>
    </xf>
    <xf numFmtId="0" fontId="9" fillId="0" borderId="0" xfId="0" applyFont="1" applyBorder="1" applyAlignment="1" applyProtection="1">
      <alignment vertical="center" shrinkToFit="1"/>
    </xf>
    <xf numFmtId="0" fontId="9" fillId="0" borderId="6" xfId="0" applyFont="1" applyBorder="1" applyAlignment="1" applyProtection="1">
      <alignment vertical="center" shrinkToFit="1"/>
    </xf>
    <xf numFmtId="0" fontId="9" fillId="0" borderId="0" xfId="0" applyFont="1" applyBorder="1" applyProtection="1">
      <alignment vertical="center"/>
    </xf>
    <xf numFmtId="0" fontId="9" fillId="0" borderId="6" xfId="0" applyFont="1" applyBorder="1" applyProtection="1">
      <alignment vertical="center"/>
    </xf>
    <xf numFmtId="38" fontId="3" fillId="0" borderId="15"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38" fontId="3" fillId="0" borderId="32" xfId="1" applyFont="1" applyFill="1" applyBorder="1" applyAlignment="1">
      <alignment horizontal="left" vertical="center"/>
    </xf>
    <xf numFmtId="38" fontId="3" fillId="0" borderId="36" xfId="1" applyFont="1" applyFill="1" applyBorder="1" applyAlignment="1">
      <alignment horizontal="left" vertical="center"/>
    </xf>
    <xf numFmtId="38" fontId="21" fillId="0" borderId="38" xfId="1" applyFont="1" applyFill="1" applyBorder="1">
      <alignment vertical="center"/>
    </xf>
    <xf numFmtId="38" fontId="21" fillId="0" borderId="39" xfId="1" applyFont="1" applyFill="1" applyBorder="1">
      <alignment vertical="center"/>
    </xf>
    <xf numFmtId="38" fontId="21" fillId="0" borderId="38" xfId="1" applyFont="1" applyFill="1" applyBorder="1" applyAlignment="1">
      <alignment vertical="center" shrinkToFit="1"/>
    </xf>
    <xf numFmtId="38" fontId="21" fillId="0" borderId="39" xfId="1" applyFont="1" applyFill="1" applyBorder="1" applyAlignment="1">
      <alignment vertical="center" shrinkToFit="1"/>
    </xf>
    <xf numFmtId="38" fontId="21" fillId="0" borderId="26" xfId="1" applyFont="1" applyFill="1" applyBorder="1" applyAlignment="1">
      <alignment horizontal="left" vertical="center"/>
    </xf>
    <xf numFmtId="38" fontId="21" fillId="0" borderId="27" xfId="1" applyFont="1" applyFill="1" applyBorder="1" applyAlignment="1">
      <alignment horizontal="left" vertical="center"/>
    </xf>
    <xf numFmtId="38" fontId="21" fillId="0" borderId="35" xfId="1" applyFont="1" applyFill="1" applyBorder="1" applyAlignment="1">
      <alignment horizontal="left" vertical="center"/>
    </xf>
    <xf numFmtId="38" fontId="21" fillId="0" borderId="7" xfId="1" applyFont="1" applyFill="1" applyBorder="1" applyAlignment="1">
      <alignment horizontal="left" vertical="center"/>
    </xf>
    <xf numFmtId="38" fontId="21" fillId="0" borderId="8" xfId="1" applyFont="1" applyFill="1" applyBorder="1" applyAlignment="1">
      <alignment horizontal="left" vertical="center"/>
    </xf>
    <xf numFmtId="38" fontId="21" fillId="0" borderId="9" xfId="1" applyFont="1" applyFill="1" applyBorder="1" applyAlignment="1">
      <alignment horizontal="left" vertical="center"/>
    </xf>
    <xf numFmtId="38" fontId="21" fillId="0" borderId="10" xfId="1" applyFont="1" applyFill="1" applyBorder="1" applyAlignment="1">
      <alignment horizontal="left" vertical="center"/>
    </xf>
    <xf numFmtId="38" fontId="21" fillId="0" borderId="11" xfId="1" applyFont="1" applyFill="1" applyBorder="1" applyAlignment="1">
      <alignment horizontal="left" vertical="center"/>
    </xf>
    <xf numFmtId="38" fontId="21" fillId="0" borderId="12" xfId="1" applyFont="1" applyFill="1" applyBorder="1" applyAlignment="1">
      <alignment horizontal="left" vertical="center"/>
    </xf>
    <xf numFmtId="0" fontId="3" fillId="2" borderId="10"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38" fontId="14" fillId="2" borderId="1" xfId="1" applyFont="1" applyFill="1" applyBorder="1" applyAlignment="1" applyProtection="1">
      <alignment horizontal="right" vertical="center" wrapText="1"/>
      <protection locked="0"/>
    </xf>
    <xf numFmtId="0" fontId="3" fillId="2" borderId="132" xfId="0" applyFont="1" applyFill="1" applyBorder="1" applyAlignment="1" applyProtection="1">
      <alignment horizontal="center" vertical="center" wrapText="1"/>
      <protection locked="0"/>
    </xf>
    <xf numFmtId="0" fontId="3" fillId="2" borderId="133" xfId="0"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38" fontId="3" fillId="2" borderId="1" xfId="1" applyFont="1" applyFill="1" applyBorder="1" applyAlignment="1" applyProtection="1">
      <alignment horizontal="right" vertical="center" wrapText="1"/>
      <protection locked="0"/>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3" fillId="2" borderId="126" xfId="0" applyFont="1" applyFill="1" applyBorder="1" applyAlignment="1" applyProtection="1">
      <alignment vertical="center" wrapText="1"/>
      <protection locked="0"/>
    </xf>
    <xf numFmtId="0" fontId="3" fillId="2" borderId="127" xfId="0" applyFont="1" applyFill="1" applyBorder="1" applyAlignment="1" applyProtection="1">
      <alignment vertical="center" wrapText="1"/>
      <protection locked="0"/>
    </xf>
    <xf numFmtId="0" fontId="14" fillId="2" borderId="126" xfId="0" applyFont="1" applyFill="1" applyBorder="1" applyAlignment="1" applyProtection="1">
      <alignment horizontal="left" vertical="center" wrapText="1"/>
      <protection locked="0"/>
    </xf>
    <xf numFmtId="0" fontId="14" fillId="2" borderId="127" xfId="0" applyFont="1" applyFill="1" applyBorder="1" applyAlignment="1" applyProtection="1">
      <alignment horizontal="left" vertical="center" wrapText="1"/>
      <protection locked="0"/>
    </xf>
    <xf numFmtId="0" fontId="3" fillId="2" borderId="126" xfId="0" applyFont="1" applyFill="1" applyBorder="1" applyAlignment="1" applyProtection="1">
      <alignment horizontal="center" vertical="center" wrapText="1"/>
      <protection locked="0"/>
    </xf>
    <xf numFmtId="0" fontId="3" fillId="2" borderId="127" xfId="0" applyFont="1" applyFill="1" applyBorder="1" applyAlignment="1" applyProtection="1">
      <alignment horizontal="center" vertical="center" wrapText="1"/>
      <protection locked="0"/>
    </xf>
    <xf numFmtId="0" fontId="33" fillId="0" borderId="0" xfId="0" applyFont="1" applyBorder="1" applyAlignment="1" applyProtection="1">
      <alignment vertical="center"/>
      <protection locked="0"/>
    </xf>
    <xf numFmtId="38" fontId="33" fillId="0" borderId="0" xfId="0" applyNumberFormat="1" applyFont="1" applyBorder="1" applyAlignment="1" applyProtection="1">
      <alignment horizontal="left" vertical="center"/>
      <protection locked="0"/>
    </xf>
    <xf numFmtId="0" fontId="14" fillId="0" borderId="126" xfId="0" applyFont="1" applyBorder="1" applyAlignment="1">
      <alignment horizontal="center" vertical="center" wrapText="1"/>
    </xf>
    <xf numFmtId="0" fontId="14" fillId="0" borderId="127" xfId="0" applyFont="1" applyBorder="1" applyAlignment="1">
      <alignment horizontal="center" vertical="center" wrapText="1"/>
    </xf>
    <xf numFmtId="0" fontId="20" fillId="0" borderId="145" xfId="0" applyFont="1" applyFill="1" applyBorder="1" applyAlignment="1" applyProtection="1">
      <alignment horizontal="center" vertical="center" wrapText="1"/>
    </xf>
    <xf numFmtId="0" fontId="20" fillId="0" borderId="146" xfId="0" applyFont="1" applyFill="1" applyBorder="1" applyAlignment="1" applyProtection="1">
      <alignment horizontal="center" vertical="center" wrapText="1"/>
    </xf>
    <xf numFmtId="0" fontId="8" fillId="0" borderId="40" xfId="0" applyFont="1" applyBorder="1" applyAlignment="1" applyProtection="1">
      <alignment horizontal="center" vertical="center" textRotation="255"/>
    </xf>
    <xf numFmtId="0" fontId="8" fillId="0" borderId="52" xfId="0" applyFont="1" applyBorder="1" applyAlignment="1" applyProtection="1">
      <alignment horizontal="center" vertical="center" textRotation="255"/>
    </xf>
    <xf numFmtId="0" fontId="8" fillId="0" borderId="41" xfId="0" applyFont="1" applyBorder="1" applyAlignment="1" applyProtection="1">
      <alignment vertical="center"/>
    </xf>
    <xf numFmtId="0" fontId="8" fillId="0" borderId="45" xfId="0" applyFont="1" applyBorder="1" applyAlignment="1" applyProtection="1">
      <alignment vertical="center" wrapText="1"/>
    </xf>
    <xf numFmtId="0" fontId="8" fillId="0" borderId="40" xfId="0" applyFont="1" applyBorder="1" applyAlignment="1" applyProtection="1">
      <alignment vertical="center"/>
    </xf>
    <xf numFmtId="0" fontId="8" fillId="0" borderId="54" xfId="0" applyFont="1" applyBorder="1" applyAlignment="1" applyProtection="1">
      <alignment vertical="center"/>
    </xf>
    <xf numFmtId="0" fontId="8" fillId="0" borderId="55" xfId="0" applyFont="1" applyBorder="1" applyAlignment="1" applyProtection="1">
      <alignment vertical="center"/>
    </xf>
    <xf numFmtId="0" fontId="33" fillId="0" borderId="123" xfId="0" applyFont="1" applyBorder="1" applyAlignment="1" applyProtection="1">
      <alignment vertical="center"/>
      <protection locked="0"/>
    </xf>
    <xf numFmtId="0" fontId="34" fillId="0" borderId="123" xfId="0" applyNumberFormat="1" applyFont="1" applyBorder="1" applyAlignment="1" applyProtection="1">
      <alignment horizontal="left" vertical="center"/>
      <protection locked="0"/>
    </xf>
    <xf numFmtId="0" fontId="8" fillId="0" borderId="57" xfId="0" applyFont="1" applyBorder="1" applyAlignment="1" applyProtection="1">
      <alignment vertical="center" wrapText="1"/>
    </xf>
    <xf numFmtId="0" fontId="8" fillId="0" borderId="58" xfId="0" applyFont="1" applyBorder="1" applyAlignment="1" applyProtection="1">
      <alignment vertical="center" wrapText="1"/>
    </xf>
    <xf numFmtId="0" fontId="8" fillId="0" borderId="52" xfId="0" applyFont="1" applyBorder="1" applyAlignment="1" applyProtection="1">
      <alignment vertical="center"/>
    </xf>
    <xf numFmtId="0" fontId="6" fillId="0" borderId="43" xfId="0" applyFont="1" applyFill="1" applyBorder="1" applyAlignment="1" applyProtection="1">
      <alignment horizontal="center" vertical="center"/>
    </xf>
    <xf numFmtId="0" fontId="8" fillId="0" borderId="41" xfId="0" applyFont="1" applyBorder="1" applyAlignment="1" applyProtection="1">
      <alignment vertical="center" wrapText="1"/>
    </xf>
    <xf numFmtId="0" fontId="27" fillId="0" borderId="15" xfId="3" applyFont="1" applyFill="1" applyBorder="1" applyAlignment="1">
      <alignment vertical="center" shrinkToFit="1"/>
    </xf>
    <xf numFmtId="0" fontId="27" fillId="0" borderId="14" xfId="3" applyFont="1" applyFill="1" applyBorder="1" applyAlignment="1">
      <alignment vertical="center" shrinkToFit="1"/>
    </xf>
    <xf numFmtId="0" fontId="27" fillId="0" borderId="38" xfId="3" applyFont="1" applyFill="1" applyBorder="1" applyAlignment="1">
      <alignment horizontal="center" vertical="center" textRotation="255"/>
    </xf>
    <xf numFmtId="0" fontId="27" fillId="0" borderId="34" xfId="3" applyFont="1" applyFill="1" applyBorder="1" applyAlignment="1">
      <alignment horizontal="center" vertical="center" textRotation="255"/>
    </xf>
    <xf numFmtId="0" fontId="27" fillId="0" borderId="26" xfId="3" applyFont="1" applyFill="1" applyBorder="1">
      <alignment vertical="center"/>
    </xf>
    <xf numFmtId="0" fontId="27" fillId="0" borderId="35" xfId="3" applyFont="1" applyFill="1" applyBorder="1">
      <alignment vertical="center"/>
    </xf>
    <xf numFmtId="0" fontId="29" fillId="0" borderId="0" xfId="3" applyFont="1" applyFill="1" applyAlignment="1">
      <alignment horizontal="left" vertical="center"/>
    </xf>
    <xf numFmtId="177" fontId="22" fillId="0" borderId="32" xfId="3" applyNumberFormat="1" applyFont="1" applyFill="1" applyBorder="1" applyAlignment="1">
      <alignment horizontal="right" vertical="center"/>
    </xf>
    <xf numFmtId="0" fontId="22" fillId="0" borderId="32" xfId="3" applyFont="1" applyFill="1" applyBorder="1" applyAlignment="1">
      <alignment horizontal="right" vertical="center"/>
    </xf>
    <xf numFmtId="178" fontId="27" fillId="0" borderId="37" xfId="3" applyNumberFormat="1" applyFont="1" applyFill="1" applyBorder="1" applyAlignment="1">
      <alignment horizontal="center" vertical="center" shrinkToFit="1"/>
    </xf>
    <xf numFmtId="0" fontId="27" fillId="0" borderId="64" xfId="3" applyFont="1" applyFill="1" applyBorder="1" applyAlignment="1">
      <alignment horizontal="center" vertical="center" shrinkToFit="1"/>
    </xf>
    <xf numFmtId="0" fontId="27" fillId="0" borderId="31" xfId="3" applyFont="1" applyFill="1" applyBorder="1" applyAlignment="1">
      <alignment horizontal="center" vertical="center"/>
    </xf>
    <xf numFmtId="0" fontId="27" fillId="0" borderId="32" xfId="3" applyFont="1" applyFill="1" applyBorder="1" applyAlignment="1">
      <alignment horizontal="center" vertical="center"/>
    </xf>
    <xf numFmtId="0" fontId="27" fillId="0" borderId="33" xfId="3" applyFont="1" applyFill="1" applyBorder="1" applyAlignment="1">
      <alignment horizontal="center" vertical="center"/>
    </xf>
    <xf numFmtId="0" fontId="27" fillId="0" borderId="39" xfId="3" applyFont="1" applyFill="1" applyBorder="1" applyAlignment="1">
      <alignment vertical="center" shrinkToFit="1"/>
    </xf>
    <xf numFmtId="0" fontId="27" fillId="0" borderId="29"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30" xfId="3" applyFont="1" applyFill="1" applyBorder="1" applyAlignment="1">
      <alignment horizontal="center" vertical="center"/>
    </xf>
    <xf numFmtId="0" fontId="27" fillId="0" borderId="26" xfId="3" applyFont="1" applyFill="1" applyBorder="1" applyAlignment="1">
      <alignment horizontal="center" vertical="center" textRotation="255" shrinkToFit="1"/>
    </xf>
    <xf numFmtId="0" fontId="27" fillId="0" borderId="29" xfId="3" applyFont="1" applyFill="1" applyBorder="1" applyAlignment="1">
      <alignment horizontal="center" vertical="center" textRotation="255" shrinkToFit="1"/>
    </xf>
    <xf numFmtId="0" fontId="27" fillId="0" borderId="13" xfId="3" applyFont="1" applyFill="1" applyBorder="1" applyAlignment="1">
      <alignment vertical="center" shrinkToFit="1"/>
    </xf>
    <xf numFmtId="0" fontId="27" fillId="0" borderId="75" xfId="3" applyFont="1" applyFill="1" applyBorder="1" applyAlignment="1">
      <alignment horizontal="center" vertical="center"/>
    </xf>
    <xf numFmtId="0" fontId="27" fillId="0" borderId="76" xfId="3" applyFont="1" applyFill="1" applyBorder="1" applyAlignment="1">
      <alignment horizontal="center" vertical="center"/>
    </xf>
    <xf numFmtId="0" fontId="27" fillId="0" borderId="77" xfId="3" applyFont="1" applyFill="1" applyBorder="1" applyAlignment="1">
      <alignment horizontal="center" vertical="center"/>
    </xf>
    <xf numFmtId="0" fontId="27" fillId="0" borderId="75" xfId="3" applyFont="1" applyFill="1" applyBorder="1" applyAlignment="1">
      <alignment horizontal="center" vertical="center" shrinkToFit="1"/>
    </xf>
    <xf numFmtId="0" fontId="27" fillId="0" borderId="76" xfId="3" applyFont="1" applyFill="1" applyBorder="1" applyAlignment="1">
      <alignment horizontal="center" vertical="center" shrinkToFit="1"/>
    </xf>
    <xf numFmtId="0" fontId="27" fillId="0" borderId="77" xfId="3" applyFont="1" applyFill="1" applyBorder="1" applyAlignment="1">
      <alignment horizontal="center" vertical="center" shrinkToFit="1"/>
    </xf>
    <xf numFmtId="0" fontId="13" fillId="0" borderId="80" xfId="3" applyFont="1" applyFill="1" applyBorder="1" applyAlignment="1">
      <alignment vertical="center" wrapText="1"/>
    </xf>
    <xf numFmtId="0" fontId="13" fillId="0" borderId="0" xfId="3" applyFont="1" applyFill="1" applyAlignment="1">
      <alignment vertical="center" wrapText="1"/>
    </xf>
    <xf numFmtId="0" fontId="17" fillId="0" borderId="10" xfId="0" applyFont="1" applyBorder="1">
      <alignment vertical="center"/>
    </xf>
    <xf numFmtId="0" fontId="17" fillId="0" borderId="12" xfId="0" applyFont="1" applyBorder="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lignment vertical="center"/>
    </xf>
    <xf numFmtId="0" fontId="0" fillId="0" borderId="11" xfId="0" applyBorder="1">
      <alignment vertical="center"/>
    </xf>
    <xf numFmtId="0" fontId="0" fillId="0" borderId="12" xfId="0" applyBorder="1">
      <alignment vertical="center"/>
    </xf>
    <xf numFmtId="0" fontId="16" fillId="0" borderId="10" xfId="0" applyFont="1" applyBorder="1">
      <alignment vertical="center"/>
    </xf>
    <xf numFmtId="0" fontId="17" fillId="0" borderId="83" xfId="0" applyFont="1" applyBorder="1">
      <alignment vertical="center"/>
    </xf>
    <xf numFmtId="0" fontId="17" fillId="0" borderId="84" xfId="0" applyFont="1" applyBorder="1">
      <alignment vertical="center"/>
    </xf>
    <xf numFmtId="0" fontId="0" fillId="0" borderId="8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16" fillId="0" borderId="88" xfId="0" applyFont="1" applyBorder="1" applyAlignment="1">
      <alignment vertical="center" wrapText="1"/>
    </xf>
    <xf numFmtId="0" fontId="17" fillId="0" borderId="89" xfId="0" applyFont="1" applyBorder="1">
      <alignment vertical="center"/>
    </xf>
    <xf numFmtId="0" fontId="17" fillId="0" borderId="10" xfId="0" applyFont="1" applyBorder="1" applyAlignment="1">
      <alignment vertical="center" wrapText="1"/>
    </xf>
  </cellXfs>
  <cellStyles count="6">
    <cellStyle name="Excel Built-in Comma [0]" xfId="2"/>
    <cellStyle name="パーセント" xfId="5" builtinId="5"/>
    <cellStyle name="桁区切り" xfId="1" builtinId="6"/>
    <cellStyle name="桁区切り 2" xfId="4"/>
    <cellStyle name="標準" xfId="0" builtinId="0"/>
    <cellStyle name="標準 2" xfId="3"/>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2B4D8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110937</xdr:colOff>
      <xdr:row>0</xdr:row>
      <xdr:rowOff>110938</xdr:rowOff>
    </xdr:from>
    <xdr:to>
      <xdr:col>25</xdr:col>
      <xdr:colOff>211666</xdr:colOff>
      <xdr:row>5</xdr:row>
      <xdr:rowOff>47626</xdr:rowOff>
    </xdr:to>
    <xdr:sp macro="" textlink="">
      <xdr:nvSpPr>
        <xdr:cNvPr id="2" name="テキスト ボックス 1"/>
        <xdr:cNvSpPr txBox="1"/>
      </xdr:nvSpPr>
      <xdr:spPr>
        <a:xfrm>
          <a:off x="11181104" y="110938"/>
          <a:ext cx="6291979" cy="8151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ja-JP" altLang="en-US" sz="1100" b="1">
              <a:solidFill>
                <a:srgbClr val="FF0000"/>
              </a:solidFill>
            </a:rPr>
            <a:t>当シートと別表４の色付きセルへ入力</a:t>
          </a:r>
          <a:r>
            <a:rPr kumimoji="1" lang="ja-JP" altLang="en-US" sz="1100" b="0">
              <a:solidFill>
                <a:schemeClr val="tx1"/>
              </a:solidFill>
            </a:rPr>
            <a:t>してください。</a:t>
          </a:r>
          <a:endParaRPr kumimoji="1" lang="en-US" altLang="ja-JP" sz="1100" b="0">
            <a:solidFill>
              <a:schemeClr val="tx1"/>
            </a:solidFill>
          </a:endParaRPr>
        </a:p>
        <a:p>
          <a:r>
            <a:rPr kumimoji="1" lang="ja-JP" altLang="en-US" sz="1100" b="1">
              <a:solidFill>
                <a:schemeClr val="tx1"/>
              </a:solidFill>
            </a:rPr>
            <a:t>別表１、別表３、３計画目標値の詳細、４計画目標値算定の根拠、５資金計画の詳細が</a:t>
          </a:r>
          <a:endParaRPr kumimoji="1" lang="en-US" altLang="ja-JP" sz="1100" b="1">
            <a:solidFill>
              <a:schemeClr val="tx1"/>
            </a:solidFill>
          </a:endParaRPr>
        </a:p>
        <a:p>
          <a:r>
            <a:rPr kumimoji="1" lang="ja-JP" altLang="en-US" sz="1100" b="1">
              <a:solidFill>
                <a:schemeClr val="tx1"/>
              </a:solidFill>
            </a:rPr>
            <a:t>自動的に作成されます。</a:t>
          </a:r>
        </a:p>
      </xdr:txBody>
    </xdr:sp>
    <xdr:clientData/>
  </xdr:twoCellAnchor>
  <xdr:twoCellAnchor>
    <xdr:from>
      <xdr:col>4</xdr:col>
      <xdr:colOff>0</xdr:colOff>
      <xdr:row>11</xdr:row>
      <xdr:rowOff>22412</xdr:rowOff>
    </xdr:from>
    <xdr:to>
      <xdr:col>6</xdr:col>
      <xdr:colOff>11206</xdr:colOff>
      <xdr:row>14</xdr:row>
      <xdr:rowOff>11206</xdr:rowOff>
    </xdr:to>
    <xdr:cxnSp macro="">
      <xdr:nvCxnSpPr>
        <xdr:cNvPr id="6" name="直線コネクタ 5"/>
        <xdr:cNvCxnSpPr/>
      </xdr:nvCxnSpPr>
      <xdr:spPr>
        <a:xfrm flipH="1">
          <a:off x="1378324" y="2106706"/>
          <a:ext cx="1647264" cy="7283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14</xdr:row>
      <xdr:rowOff>5953</xdr:rowOff>
    </xdr:from>
    <xdr:to>
      <xdr:col>6</xdr:col>
      <xdr:colOff>5953</xdr:colOff>
      <xdr:row>17</xdr:row>
      <xdr:rowOff>11205</xdr:rowOff>
    </xdr:to>
    <xdr:cxnSp macro="">
      <xdr:nvCxnSpPr>
        <xdr:cNvPr id="9" name="直線コネクタ 8"/>
        <xdr:cNvCxnSpPr/>
      </xdr:nvCxnSpPr>
      <xdr:spPr>
        <a:xfrm flipH="1">
          <a:off x="1392331" y="2857500"/>
          <a:ext cx="1637810" cy="7553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23</xdr:row>
      <xdr:rowOff>6569</xdr:rowOff>
    </xdr:from>
    <xdr:to>
      <xdr:col>6</xdr:col>
      <xdr:colOff>6569</xdr:colOff>
      <xdr:row>26</xdr:row>
      <xdr:rowOff>11206</xdr:rowOff>
    </xdr:to>
    <xdr:cxnSp macro="">
      <xdr:nvCxnSpPr>
        <xdr:cNvPr id="11" name="直線コネクタ 10"/>
        <xdr:cNvCxnSpPr/>
      </xdr:nvCxnSpPr>
      <xdr:spPr>
        <a:xfrm flipH="1">
          <a:off x="1397257" y="5104086"/>
          <a:ext cx="1637605" cy="753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806824</xdr:colOff>
      <xdr:row>34</xdr:row>
      <xdr:rowOff>11206</xdr:rowOff>
    </xdr:from>
    <xdr:to>
      <xdr:col>5</xdr:col>
      <xdr:colOff>806826</xdr:colOff>
      <xdr:row>37</xdr:row>
      <xdr:rowOff>33618</xdr:rowOff>
    </xdr:to>
    <xdr:cxnSp macro="">
      <xdr:nvCxnSpPr>
        <xdr:cNvPr id="14" name="直線コネクタ 13"/>
        <xdr:cNvCxnSpPr/>
      </xdr:nvCxnSpPr>
      <xdr:spPr>
        <a:xfrm flipH="1">
          <a:off x="1367118" y="7765677"/>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37</xdr:row>
      <xdr:rowOff>11206</xdr:rowOff>
    </xdr:from>
    <xdr:to>
      <xdr:col>6</xdr:col>
      <xdr:colOff>11209</xdr:colOff>
      <xdr:row>40</xdr:row>
      <xdr:rowOff>33618</xdr:rowOff>
    </xdr:to>
    <xdr:cxnSp macro="">
      <xdr:nvCxnSpPr>
        <xdr:cNvPr id="15" name="直線コネクタ 14"/>
        <xdr:cNvCxnSpPr/>
      </xdr:nvCxnSpPr>
      <xdr:spPr>
        <a:xfrm flipH="1">
          <a:off x="1389530" y="8505265"/>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7327</xdr:colOff>
      <xdr:row>64</xdr:row>
      <xdr:rowOff>33617</xdr:rowOff>
    </xdr:from>
    <xdr:to>
      <xdr:col>5</xdr:col>
      <xdr:colOff>806823</xdr:colOff>
      <xdr:row>65</xdr:row>
      <xdr:rowOff>241788</xdr:rowOff>
    </xdr:to>
    <xdr:cxnSp macro="">
      <xdr:nvCxnSpPr>
        <xdr:cNvPr id="10" name="直線コネクタ 9"/>
        <xdr:cNvCxnSpPr/>
      </xdr:nvCxnSpPr>
      <xdr:spPr>
        <a:xfrm flipH="1">
          <a:off x="95250" y="15332232"/>
          <a:ext cx="2916977" cy="4572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112940</xdr:colOff>
      <xdr:row>5</xdr:row>
      <xdr:rowOff>107496</xdr:rowOff>
    </xdr:from>
    <xdr:to>
      <xdr:col>25</xdr:col>
      <xdr:colOff>211666</xdr:colOff>
      <xdr:row>20</xdr:row>
      <xdr:rowOff>179294</xdr:rowOff>
    </xdr:to>
    <xdr:sp macro="" textlink="">
      <xdr:nvSpPr>
        <xdr:cNvPr id="12" name="テキスト ボックス 11"/>
        <xdr:cNvSpPr txBox="1"/>
      </xdr:nvSpPr>
      <xdr:spPr>
        <a:xfrm>
          <a:off x="11240381" y="1003967"/>
          <a:ext cx="6250756" cy="37697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※1 </a:t>
          </a:r>
          <a:r>
            <a:rPr kumimoji="1" lang="ja-JP" altLang="en-US" sz="1100" b="1">
              <a:solidFill>
                <a:srgbClr val="FF0000"/>
              </a:solidFill>
            </a:rPr>
            <a:t>表の年数</a:t>
          </a:r>
          <a:r>
            <a:rPr kumimoji="1" lang="ja-JP" altLang="en-US" sz="1100">
              <a:solidFill>
                <a:schemeClr val="tx1"/>
              </a:solidFill>
            </a:rPr>
            <a:t>について</a:t>
          </a:r>
          <a:endParaRPr kumimoji="1" lang="en-US" altLang="ja-JP" sz="1100">
            <a:solidFill>
              <a:schemeClr val="tx1"/>
            </a:solidFill>
          </a:endParaRPr>
        </a:p>
        <a:p>
          <a:r>
            <a:rPr kumimoji="1" lang="ja-JP" altLang="en-US" sz="1100">
              <a:solidFill>
                <a:srgbClr val="FF0000"/>
              </a:solidFill>
            </a:rPr>
            <a:t>　</a:t>
          </a:r>
          <a:r>
            <a:rPr kumimoji="1" lang="ja-JP" altLang="en-US" sz="1100" b="1">
              <a:solidFill>
                <a:srgbClr val="FF0000"/>
              </a:solidFill>
            </a:rPr>
            <a:t>経営革新計画における期間の考え方</a:t>
          </a:r>
          <a:r>
            <a:rPr kumimoji="1" lang="ja-JP" altLang="en-US" sz="1100" b="1">
              <a:solidFill>
                <a:schemeClr val="tx1"/>
              </a:solidFill>
            </a:rPr>
            <a:t>は、</a:t>
          </a:r>
          <a:endParaRPr kumimoji="1" lang="en-US" altLang="ja-JP" sz="1100" b="1">
            <a:solidFill>
              <a:schemeClr val="tx1"/>
            </a:solidFill>
          </a:endParaRPr>
        </a:p>
        <a:p>
          <a:r>
            <a:rPr kumimoji="1" lang="ja-JP" altLang="en-US" sz="1100" b="1">
              <a:solidFill>
                <a:srgbClr val="FF0000"/>
              </a:solidFill>
            </a:rPr>
            <a:t>　計画期間～</a:t>
          </a:r>
          <a:r>
            <a:rPr kumimoji="1" lang="ja-JP" altLang="ja-JP" sz="1100" b="1">
              <a:solidFill>
                <a:srgbClr val="FF0000"/>
              </a:solidFill>
              <a:effectLst/>
              <a:latin typeface="+mn-lt"/>
              <a:ea typeface="+mn-ea"/>
              <a:cs typeface="+mn-cs"/>
            </a:rPr>
            <a:t>開始月</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申請日以降の月</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期間</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年単位</a:t>
          </a:r>
          <a:r>
            <a:rPr kumimoji="1" lang="ja-JP" altLang="en-US" sz="1100" b="1">
              <a:solidFill>
                <a:srgbClr val="FF0000"/>
              </a:solidFill>
              <a:effectLst/>
              <a:latin typeface="+mn-lt"/>
              <a:ea typeface="+mn-ea"/>
              <a:cs typeface="+mn-cs"/>
            </a:rPr>
            <a:t>で</a:t>
          </a:r>
          <a:r>
            <a:rPr kumimoji="1" lang="ja-JP" altLang="ja-JP" sz="1100" b="1">
              <a:solidFill>
                <a:srgbClr val="FF0000"/>
              </a:solidFill>
              <a:effectLst/>
              <a:latin typeface="+mn-lt"/>
              <a:ea typeface="+mn-ea"/>
              <a:cs typeface="+mn-cs"/>
            </a:rPr>
            <a:t>３～５年</a:t>
          </a:r>
          <a:endParaRPr kumimoji="1" lang="en-US" altLang="ja-JP" sz="1100" b="1">
            <a:solidFill>
              <a:srgbClr val="FF0000"/>
            </a:solidFill>
            <a:effectLst/>
            <a:latin typeface="+mn-lt"/>
            <a:ea typeface="+mn-ea"/>
            <a:cs typeface="+mn-cs"/>
          </a:endParaRPr>
        </a:p>
        <a:p>
          <a:r>
            <a:rPr kumimoji="1" lang="ja-JP" altLang="en-US" sz="1100">
              <a:solidFill>
                <a:srgbClr val="FF0000"/>
              </a:solidFill>
            </a:rPr>
            <a:t>　</a:t>
          </a:r>
          <a:r>
            <a:rPr kumimoji="1" lang="ja-JP" altLang="en-US" sz="1100">
              <a:solidFill>
                <a:schemeClr val="tx1"/>
              </a:solidFill>
            </a:rPr>
            <a:t>となっており、</a:t>
          </a:r>
          <a:r>
            <a:rPr kumimoji="1" lang="ja-JP" altLang="en-US" sz="1100">
              <a:solidFill>
                <a:srgbClr val="FF0000"/>
              </a:solidFill>
            </a:rPr>
            <a:t>表の年数は次の２パターン</a:t>
          </a:r>
          <a:r>
            <a:rPr kumimoji="1" lang="ja-JP" altLang="en-US" sz="1100">
              <a:solidFill>
                <a:schemeClr val="tx1"/>
              </a:solidFill>
            </a:rPr>
            <a:t>が出てきます。</a:t>
          </a:r>
          <a:endParaRPr kumimoji="1" lang="en-US" altLang="ja-JP" sz="1100">
            <a:solidFill>
              <a:schemeClr val="tx1"/>
            </a:solidFill>
          </a:endParaRPr>
        </a:p>
        <a:p>
          <a:endParaRPr kumimoji="1" lang="en-US" altLang="ja-JP" sz="1100">
            <a:solidFill>
              <a:srgbClr val="FF0000"/>
            </a:solidFill>
          </a:endParaRPr>
        </a:p>
        <a:p>
          <a:r>
            <a:rPr kumimoji="1" lang="ja-JP" altLang="en-US" sz="1100">
              <a:solidFill>
                <a:srgbClr val="FF0000"/>
              </a:solidFill>
            </a:rPr>
            <a:t>　　</a:t>
          </a:r>
          <a:r>
            <a:rPr kumimoji="1" lang="ja-JP" altLang="en-US" sz="1100" b="1">
              <a:solidFill>
                <a:srgbClr val="FF0000"/>
              </a:solidFill>
            </a:rPr>
            <a:t>パターン１　計画期間と会計年度が一致する場合～期間の年数をそのまま入力</a:t>
          </a:r>
          <a:endParaRPr kumimoji="1" lang="en-US" altLang="ja-JP" sz="1100" b="1">
            <a:solidFill>
              <a:srgbClr val="FF0000"/>
            </a:solidFill>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（例）申請日</a:t>
          </a:r>
          <a:r>
            <a:rPr kumimoji="1" lang="en-US" altLang="ja-JP" sz="1100">
              <a:solidFill>
                <a:schemeClr val="tx1"/>
              </a:solidFill>
              <a:effectLst/>
              <a:latin typeface="+mn-lt"/>
              <a:ea typeface="+mn-ea"/>
              <a:cs typeface="+mn-cs"/>
            </a:rPr>
            <a:t>R4/1/5</a:t>
          </a:r>
          <a:r>
            <a:rPr kumimoji="1" lang="ja-JP" altLang="ja-JP" sz="1100">
              <a:solidFill>
                <a:schemeClr val="tx1"/>
              </a:solidFill>
              <a:effectLst/>
              <a:latin typeface="+mn-lt"/>
              <a:ea typeface="+mn-ea"/>
              <a:cs typeface="+mn-cs"/>
            </a:rPr>
            <a:t>、</a:t>
          </a:r>
          <a:r>
            <a:rPr kumimoji="1" lang="ja-JP" altLang="ja-JP" sz="1100">
              <a:solidFill>
                <a:srgbClr val="FF0000"/>
              </a:solidFill>
              <a:effectLst/>
              <a:latin typeface="+mn-lt"/>
              <a:ea typeface="+mn-ea"/>
              <a:cs typeface="+mn-cs"/>
            </a:rPr>
            <a:t>決算期</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月</a:t>
          </a:r>
          <a:r>
            <a:rPr kumimoji="1" lang="ja-JP" altLang="ja-JP" sz="1100">
              <a:solidFill>
                <a:schemeClr val="tx1"/>
              </a:solidFill>
              <a:effectLst/>
              <a:latin typeface="+mn-lt"/>
              <a:ea typeface="+mn-ea"/>
              <a:cs typeface="+mn-cs"/>
            </a:rPr>
            <a:t>、</a:t>
          </a:r>
          <a:r>
            <a:rPr kumimoji="1" lang="ja-JP" altLang="ja-JP" sz="1100">
              <a:solidFill>
                <a:srgbClr val="FF0000"/>
              </a:solidFill>
              <a:effectLst/>
              <a:latin typeface="+mn-lt"/>
              <a:ea typeface="+mn-ea"/>
              <a:cs typeface="+mn-cs"/>
            </a:rPr>
            <a:t>計画期間</a:t>
          </a:r>
          <a:r>
            <a:rPr kumimoji="1" lang="en-US" altLang="ja-JP" sz="1100" b="1">
              <a:solidFill>
                <a:srgbClr val="FF0000"/>
              </a:solidFill>
              <a:effectLst/>
              <a:latin typeface="+mn-lt"/>
              <a:ea typeface="+mn-ea"/>
              <a:cs typeface="+mn-cs"/>
            </a:rPr>
            <a:t>R4/4</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R7/3 </a:t>
          </a:r>
          <a:r>
            <a:rPr kumimoji="1" lang="ja-JP" altLang="en-US" sz="1100" b="0">
              <a:solidFill>
                <a:schemeClr val="tx1"/>
              </a:solidFill>
              <a:effectLst/>
              <a:latin typeface="+mn-lt"/>
              <a:ea typeface="+mn-ea"/>
              <a:cs typeface="+mn-cs"/>
            </a:rPr>
            <a:t>、</a:t>
          </a:r>
          <a:r>
            <a:rPr kumimoji="1" lang="ja-JP" altLang="ja-JP" sz="1100" b="0">
              <a:solidFill>
                <a:srgbClr val="FF0000"/>
              </a:solidFill>
              <a:effectLst/>
              <a:latin typeface="+mn-lt"/>
              <a:ea typeface="+mn-ea"/>
              <a:cs typeface="+mn-cs"/>
            </a:rPr>
            <a:t>期間</a:t>
          </a:r>
          <a:r>
            <a:rPr kumimoji="1" lang="en-US" altLang="ja-JP" sz="1100" b="0">
              <a:solidFill>
                <a:srgbClr val="FF0000"/>
              </a:solidFill>
              <a:effectLst/>
              <a:latin typeface="+mn-lt"/>
              <a:ea typeface="+mn-ea"/>
              <a:cs typeface="+mn-cs"/>
            </a:rPr>
            <a:t>3</a:t>
          </a:r>
          <a:r>
            <a:rPr kumimoji="1" lang="ja-JP" altLang="ja-JP" sz="1100" b="0">
              <a:solidFill>
                <a:srgbClr val="FF0000"/>
              </a:solidFill>
              <a:effectLst/>
              <a:latin typeface="+mn-lt"/>
              <a:ea typeface="+mn-ea"/>
              <a:cs typeface="+mn-cs"/>
            </a:rPr>
            <a:t>年</a:t>
          </a:r>
          <a:r>
            <a:rPr kumimoji="1" lang="ja-JP" altLang="ja-JP" sz="1100" b="0">
              <a:solidFill>
                <a:schemeClr val="tx1"/>
              </a:solidFill>
              <a:effectLst/>
              <a:latin typeface="+mn-lt"/>
              <a:ea typeface="+mn-ea"/>
              <a:cs typeface="+mn-cs"/>
            </a:rPr>
            <a:t>の場合</a:t>
          </a:r>
          <a:endParaRPr lang="ja-JP" altLang="ja-JP" b="0">
            <a:solidFill>
              <a:schemeClr val="tx1"/>
            </a:solidFill>
            <a:effectLst/>
          </a:endParaRPr>
        </a:p>
        <a:p>
          <a:r>
            <a:rPr kumimoji="1" lang="en-US"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a:t>
          </a:r>
          <a:r>
            <a:rPr kumimoji="1" lang="ja-JP" altLang="en-US" sz="1100">
              <a:solidFill>
                <a:srgbClr val="FF0000"/>
              </a:solidFill>
              <a:effectLst/>
              <a:latin typeface="+mn-lt"/>
              <a:ea typeface="+mn-ea"/>
              <a:cs typeface="+mn-cs"/>
            </a:rPr>
            <a:t>年数</a:t>
          </a:r>
          <a:r>
            <a:rPr kumimoji="1" lang="ja-JP" altLang="en-US" sz="1100">
              <a:solidFill>
                <a:schemeClr val="tx1"/>
              </a:solidFill>
              <a:effectLst/>
              <a:latin typeface="+mn-lt"/>
              <a:ea typeface="+mn-ea"/>
              <a:cs typeface="+mn-cs"/>
            </a:rPr>
            <a:t>に</a:t>
          </a:r>
          <a:r>
            <a:rPr kumimoji="1" lang="en-US" altLang="ja-JP" sz="1100">
              <a:solidFill>
                <a:srgbClr val="FF0000"/>
              </a:solidFill>
              <a:effectLst/>
              <a:latin typeface="+mn-lt"/>
              <a:ea typeface="+mn-ea"/>
              <a:cs typeface="+mn-cs"/>
            </a:rPr>
            <a:t>3</a:t>
          </a:r>
          <a:r>
            <a:rPr kumimoji="1" lang="ja-JP" altLang="en-US" sz="1100">
              <a:solidFill>
                <a:schemeClr val="tx1"/>
              </a:solidFill>
              <a:effectLst/>
              <a:latin typeface="+mn-lt"/>
              <a:ea typeface="+mn-ea"/>
              <a:cs typeface="+mn-cs"/>
            </a:rPr>
            <a:t>を入力、</a:t>
          </a:r>
          <a:r>
            <a:rPr kumimoji="1" lang="ja-JP" altLang="ja-JP" sz="1100">
              <a:solidFill>
                <a:srgbClr val="FF0000"/>
              </a:solidFill>
              <a:effectLst/>
              <a:latin typeface="+mn-lt"/>
              <a:ea typeface="+mn-ea"/>
              <a:cs typeface="+mn-cs"/>
            </a:rPr>
            <a:t>表は３年後まで作成</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指標計算</a:t>
          </a:r>
          <a:r>
            <a:rPr kumimoji="1" lang="ja-JP" altLang="ja-JP" sz="1100">
              <a:solidFill>
                <a:srgbClr val="FF0000"/>
              </a:solidFill>
              <a:effectLst/>
              <a:latin typeface="+mn-lt"/>
              <a:ea typeface="+mn-ea"/>
              <a:cs typeface="+mn-cs"/>
            </a:rPr>
            <a:t>は</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年後数字</a:t>
          </a:r>
          <a:r>
            <a:rPr kumimoji="1" lang="ja-JP" altLang="en-US"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伸び率の判定</a:t>
          </a:r>
          <a:r>
            <a:rPr kumimoji="1" lang="ja-JP" altLang="en-US" sz="1100">
              <a:solidFill>
                <a:schemeClr val="tx1"/>
              </a:solidFill>
              <a:effectLst/>
              <a:latin typeface="+mn-lt"/>
              <a:ea typeface="+mn-ea"/>
              <a:cs typeface="+mn-cs"/>
            </a:rPr>
            <a:t>は</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年後基準</a:t>
          </a:r>
          <a:r>
            <a:rPr kumimoji="1" lang="ja-JP" altLang="ja-JP" sz="1100">
              <a:solidFill>
                <a:schemeClr val="tx1"/>
              </a:solidFill>
              <a:effectLst/>
              <a:latin typeface="+mn-lt"/>
              <a:ea typeface="+mn-ea"/>
              <a:cs typeface="+mn-cs"/>
            </a:rPr>
            <a:t>を使用</a:t>
          </a:r>
          <a:endParaRPr kumimoji="1" lang="en-US" altLang="ja-JP" sz="1100">
            <a:solidFill>
              <a:schemeClr val="tx1"/>
            </a:solidFill>
            <a:effectLst/>
            <a:latin typeface="+mn-lt"/>
            <a:ea typeface="+mn-ea"/>
            <a:cs typeface="+mn-cs"/>
          </a:endParaRPr>
        </a:p>
        <a:p>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パターン</a:t>
          </a:r>
          <a:r>
            <a:rPr kumimoji="1" lang="ja-JP" altLang="en-US" sz="1100" b="1">
              <a:solidFill>
                <a:srgbClr val="FF0000"/>
              </a:solidFill>
              <a:effectLst/>
              <a:latin typeface="+mn-lt"/>
              <a:ea typeface="+mn-ea"/>
              <a:cs typeface="+mn-cs"/>
            </a:rPr>
            <a:t>２</a:t>
          </a:r>
          <a:r>
            <a:rPr kumimoji="1" lang="ja-JP" altLang="ja-JP" sz="1100" b="1">
              <a:solidFill>
                <a:srgbClr val="FF0000"/>
              </a:solidFill>
              <a:effectLst/>
              <a:latin typeface="+mn-lt"/>
              <a:ea typeface="+mn-ea"/>
              <a:cs typeface="+mn-cs"/>
            </a:rPr>
            <a:t>　計画期間と会計年度が</a:t>
          </a:r>
          <a:r>
            <a:rPr kumimoji="1" lang="ja-JP" altLang="en-US" sz="1100" b="1">
              <a:solidFill>
                <a:srgbClr val="FF0000"/>
              </a:solidFill>
              <a:effectLst/>
              <a:latin typeface="+mn-lt"/>
              <a:ea typeface="+mn-ea"/>
              <a:cs typeface="+mn-cs"/>
            </a:rPr>
            <a:t>ずれる</a:t>
          </a:r>
          <a:r>
            <a:rPr kumimoji="1" lang="ja-JP" altLang="ja-JP" sz="1100" b="1">
              <a:solidFill>
                <a:srgbClr val="FF0000"/>
              </a:solidFill>
              <a:effectLst/>
              <a:latin typeface="+mn-lt"/>
              <a:ea typeface="+mn-ea"/>
              <a:cs typeface="+mn-cs"/>
            </a:rPr>
            <a:t>場合</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期間の年</a:t>
          </a:r>
          <a:r>
            <a:rPr kumimoji="1" lang="ja-JP" altLang="en-US" sz="1100" b="1">
              <a:solidFill>
                <a:srgbClr val="FF0000"/>
              </a:solidFill>
              <a:effectLst/>
              <a:latin typeface="+mn-lt"/>
              <a:ea typeface="+mn-ea"/>
              <a:cs typeface="+mn-cs"/>
            </a:rPr>
            <a:t>数＋１年を入力</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en-US" sz="1100">
              <a:solidFill>
                <a:schemeClr val="tx1"/>
              </a:solidFill>
            </a:rPr>
            <a:t>（例）申請日</a:t>
          </a:r>
          <a:r>
            <a:rPr kumimoji="1" lang="en-US" altLang="ja-JP" sz="1100">
              <a:solidFill>
                <a:schemeClr val="tx1"/>
              </a:solidFill>
            </a:rPr>
            <a:t>R4/10/5</a:t>
          </a:r>
          <a:r>
            <a:rPr kumimoji="1" lang="ja-JP" altLang="en-US" sz="1100">
              <a:solidFill>
                <a:schemeClr val="tx1"/>
              </a:solidFill>
            </a:rPr>
            <a:t>、</a:t>
          </a:r>
          <a:r>
            <a:rPr kumimoji="1" lang="ja-JP" altLang="en-US" sz="1100">
              <a:solidFill>
                <a:srgbClr val="FF0000"/>
              </a:solidFill>
            </a:rPr>
            <a:t>決算期</a:t>
          </a:r>
          <a:r>
            <a:rPr kumimoji="1" lang="en-US" altLang="ja-JP" sz="1100">
              <a:solidFill>
                <a:srgbClr val="FF0000"/>
              </a:solidFill>
            </a:rPr>
            <a:t>6</a:t>
          </a:r>
          <a:r>
            <a:rPr kumimoji="1" lang="ja-JP" altLang="en-US" sz="1100">
              <a:solidFill>
                <a:srgbClr val="FF0000"/>
              </a:solidFill>
            </a:rPr>
            <a:t>月</a:t>
          </a:r>
          <a:r>
            <a:rPr kumimoji="1" lang="ja-JP" altLang="en-US" sz="1100">
              <a:solidFill>
                <a:schemeClr val="tx1"/>
              </a:solidFill>
            </a:rPr>
            <a:t>、</a:t>
          </a:r>
          <a:r>
            <a:rPr kumimoji="1" lang="ja-JP" altLang="ja-JP" sz="1100">
              <a:solidFill>
                <a:srgbClr val="FF0000"/>
              </a:solidFill>
              <a:effectLst/>
              <a:latin typeface="+mn-lt"/>
              <a:ea typeface="+mn-ea"/>
              <a:cs typeface="+mn-cs"/>
            </a:rPr>
            <a:t>計画期間</a:t>
          </a:r>
          <a:r>
            <a:rPr kumimoji="1" lang="en-US" altLang="ja-JP" sz="1100" b="1">
              <a:solidFill>
                <a:srgbClr val="FF0000"/>
              </a:solidFill>
              <a:effectLst/>
              <a:latin typeface="+mn-lt"/>
              <a:ea typeface="+mn-ea"/>
              <a:cs typeface="+mn-cs"/>
            </a:rPr>
            <a:t>R4/11</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R7/10</a:t>
          </a:r>
          <a:r>
            <a:rPr kumimoji="1" lang="ja-JP" altLang="ja-JP" sz="1100" b="0">
              <a:solidFill>
                <a:schemeClr val="dk1"/>
              </a:solidFill>
              <a:effectLst/>
              <a:latin typeface="+mn-lt"/>
              <a:ea typeface="+mn-ea"/>
              <a:cs typeface="+mn-cs"/>
            </a:rPr>
            <a:t>、</a:t>
          </a:r>
          <a:r>
            <a:rPr kumimoji="1" lang="ja-JP" altLang="en-US" sz="1100">
              <a:solidFill>
                <a:srgbClr val="FF0000"/>
              </a:solidFill>
            </a:rPr>
            <a:t>期間</a:t>
          </a:r>
          <a:r>
            <a:rPr kumimoji="1" lang="en-US" altLang="ja-JP" sz="1100">
              <a:solidFill>
                <a:srgbClr val="FF0000"/>
              </a:solidFill>
            </a:rPr>
            <a:t>3</a:t>
          </a:r>
          <a:r>
            <a:rPr kumimoji="1" lang="ja-JP" altLang="en-US" sz="1100">
              <a:solidFill>
                <a:srgbClr val="FF0000"/>
              </a:solidFill>
            </a:rPr>
            <a:t>年</a:t>
          </a:r>
          <a:r>
            <a:rPr kumimoji="1" lang="ja-JP" altLang="en-US" sz="1100">
              <a:solidFill>
                <a:schemeClr val="tx1"/>
              </a:solidFill>
            </a:rPr>
            <a:t>の場合</a:t>
          </a:r>
          <a:endParaRPr kumimoji="1" lang="en-US" altLang="ja-JP" sz="1100">
            <a:solidFill>
              <a:schemeClr val="tx1"/>
            </a:solidFill>
          </a:endParaRPr>
        </a:p>
        <a:p>
          <a:r>
            <a:rPr kumimoji="1" lang="ja-JP" altLang="en-US" sz="1100">
              <a:solidFill>
                <a:srgbClr val="FF0000"/>
              </a:solidFill>
            </a:rPr>
            <a:t>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年数</a:t>
          </a:r>
          <a:r>
            <a:rPr kumimoji="1" lang="ja-JP" altLang="ja-JP"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(3+1=)</a:t>
          </a:r>
          <a:r>
            <a:rPr kumimoji="1" lang="ja-JP" altLang="en-US" sz="1100" b="1">
              <a:solidFill>
                <a:srgbClr val="FF0000"/>
              </a:solidFill>
              <a:effectLst/>
              <a:latin typeface="+mn-lt"/>
              <a:ea typeface="+mn-ea"/>
              <a:cs typeface="+mn-cs"/>
            </a:rPr>
            <a:t>４</a:t>
          </a:r>
          <a:r>
            <a:rPr kumimoji="1" lang="ja-JP" altLang="ja-JP" sz="1100">
              <a:solidFill>
                <a:sysClr val="windowText" lastClr="000000"/>
              </a:solidFill>
              <a:effectLst/>
              <a:latin typeface="+mn-lt"/>
              <a:ea typeface="+mn-ea"/>
              <a:cs typeface="+mn-cs"/>
            </a:rPr>
            <a:t>を入力</a:t>
          </a:r>
          <a:r>
            <a:rPr kumimoji="1" lang="ja-JP" altLang="en-US"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表は４年後まで作成</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R7</a:t>
          </a:r>
          <a:r>
            <a:rPr kumimoji="1" lang="ja-JP" altLang="ja-JP" sz="1100">
              <a:solidFill>
                <a:sysClr val="windowText" lastClr="000000"/>
              </a:solidFill>
              <a:effectLst/>
              <a:latin typeface="+mn-lt"/>
              <a:ea typeface="+mn-ea"/>
              <a:cs typeface="+mn-cs"/>
            </a:rPr>
            <a:t>決算時点</a:t>
          </a:r>
          <a:r>
            <a:rPr kumimoji="1" lang="en-US" altLang="ja-JP" sz="1100">
              <a:solidFill>
                <a:sysClr val="windowText" lastClr="000000"/>
              </a:solidFill>
              <a:effectLst/>
              <a:latin typeface="+mn-lt"/>
              <a:ea typeface="+mn-ea"/>
              <a:cs typeface="+mn-cs"/>
            </a:rPr>
            <a:t>(R7/6)</a:t>
          </a:r>
          <a:r>
            <a:rPr kumimoji="1" lang="ja-JP" altLang="ja-JP" sz="1100">
              <a:solidFill>
                <a:sysClr val="windowText" lastClr="000000"/>
              </a:solidFill>
              <a:effectLst/>
              <a:latin typeface="+mn-lt"/>
              <a:ea typeface="+mn-ea"/>
              <a:cs typeface="+mn-cs"/>
            </a:rPr>
            <a:t>では計画が終了していな</a:t>
          </a:r>
          <a:r>
            <a:rPr kumimoji="1" lang="ja-JP" altLang="en-US" sz="1100">
              <a:solidFill>
                <a:sysClr val="windowText" lastClr="000000"/>
              </a:solidFill>
              <a:effectLst/>
              <a:latin typeface="+mn-lt"/>
              <a:ea typeface="+mn-ea"/>
              <a:cs typeface="+mn-cs"/>
            </a:rPr>
            <a:t>く</a:t>
          </a:r>
          <a:r>
            <a:rPr kumimoji="1" lang="en-US" altLang="ja-JP" sz="1100">
              <a:solidFill>
                <a:sysClr val="windowText" lastClr="000000"/>
              </a:solidFill>
              <a:effectLst/>
              <a:latin typeface="+mn-lt"/>
              <a:ea typeface="+mn-ea"/>
              <a:cs typeface="+mn-cs"/>
            </a:rPr>
            <a:t>R8/6</a:t>
          </a:r>
          <a:r>
            <a:rPr kumimoji="1" lang="ja-JP" altLang="ja-JP" sz="1100">
              <a:solidFill>
                <a:sysClr val="windowText" lastClr="000000"/>
              </a:solidFill>
              <a:effectLst/>
              <a:latin typeface="+mn-lt"/>
              <a:ea typeface="+mn-ea"/>
              <a:cs typeface="+mn-cs"/>
            </a:rPr>
            <a:t>決算値を指標計算に使用</a:t>
          </a:r>
          <a:r>
            <a:rPr kumimoji="1" lang="ja-JP" altLang="en-US" sz="1100">
              <a:solidFill>
                <a:sysClr val="windowText" lastClr="000000"/>
              </a:solidFill>
              <a:effectLst/>
              <a:latin typeface="+mn-lt"/>
              <a:ea typeface="+mn-ea"/>
              <a:cs typeface="+mn-cs"/>
            </a:rPr>
            <a:t>するため</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指標計算</a:t>
          </a:r>
          <a:r>
            <a:rPr kumimoji="1" lang="ja-JP" altLang="en-US" sz="1100">
              <a:solidFill>
                <a:srgbClr val="FF0000"/>
              </a:solidFill>
              <a:effectLst/>
              <a:latin typeface="+mn-lt"/>
              <a:ea typeface="+mn-ea"/>
              <a:cs typeface="+mn-cs"/>
            </a:rPr>
            <a:t>は</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年後数字</a:t>
          </a:r>
          <a:r>
            <a:rPr kumimoji="1" lang="ja-JP" altLang="ja-JP" sz="1100">
              <a:solidFill>
                <a:sysClr val="windowText" lastClr="000000"/>
              </a:solidFill>
              <a:effectLst/>
              <a:latin typeface="+mn-lt"/>
              <a:ea typeface="+mn-ea"/>
              <a:cs typeface="+mn-cs"/>
            </a:rPr>
            <a:t>、</a:t>
          </a:r>
          <a:r>
            <a:rPr kumimoji="1" lang="ja-JP" altLang="ja-JP" sz="1100">
              <a:solidFill>
                <a:srgbClr val="FF0000"/>
              </a:solidFill>
              <a:effectLst/>
              <a:latin typeface="+mn-lt"/>
              <a:ea typeface="+mn-ea"/>
              <a:cs typeface="+mn-cs"/>
            </a:rPr>
            <a:t>伸び率判定</a:t>
          </a:r>
          <a:r>
            <a:rPr kumimoji="1" lang="ja-JP" altLang="ja-JP" sz="1100">
              <a:solidFill>
                <a:sysClr val="windowText" lastClr="000000"/>
              </a:solidFill>
              <a:effectLst/>
              <a:latin typeface="+mn-lt"/>
              <a:ea typeface="+mn-ea"/>
              <a:cs typeface="+mn-cs"/>
            </a:rPr>
            <a:t>は</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年後基準</a:t>
          </a:r>
          <a:r>
            <a:rPr kumimoji="1" lang="ja-JP" altLang="ja-JP" sz="1100">
              <a:solidFill>
                <a:sysClr val="windowText" lastClr="000000"/>
              </a:solidFill>
              <a:effectLst/>
              <a:latin typeface="+mn-lt"/>
              <a:ea typeface="+mn-ea"/>
              <a:cs typeface="+mn-cs"/>
            </a:rPr>
            <a:t>を使用</a:t>
          </a:r>
          <a:endParaRPr lang="ja-JP" altLang="ja-JP">
            <a:solidFill>
              <a:sysClr val="windowText" lastClr="000000"/>
            </a:solidFill>
            <a:effectLst/>
          </a:endParaRPr>
        </a:p>
        <a:p>
          <a:r>
            <a:rPr kumimoji="1" lang="ja-JP" altLang="en-US" sz="1100">
              <a:solidFill>
                <a:srgbClr val="FF0000"/>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rgbClr val="FF0000"/>
            </a:solidFill>
            <a:effectLst/>
            <a:latin typeface="+mn-lt"/>
            <a:ea typeface="+mn-ea"/>
            <a:cs typeface="+mn-cs"/>
          </a:endParaRPr>
        </a:p>
      </xdr:txBody>
    </xdr:sp>
    <xdr:clientData/>
  </xdr:twoCellAnchor>
  <xdr:twoCellAnchor>
    <xdr:from>
      <xdr:col>16</xdr:col>
      <xdr:colOff>112060</xdr:colOff>
      <xdr:row>47</xdr:row>
      <xdr:rowOff>105832</xdr:rowOff>
    </xdr:from>
    <xdr:to>
      <xdr:col>25</xdr:col>
      <xdr:colOff>148166</xdr:colOff>
      <xdr:row>49</xdr:row>
      <xdr:rowOff>246528</xdr:rowOff>
    </xdr:to>
    <xdr:sp macro="" textlink="">
      <xdr:nvSpPr>
        <xdr:cNvPr id="13" name="テキスト ボックス 12"/>
        <xdr:cNvSpPr txBox="1"/>
      </xdr:nvSpPr>
      <xdr:spPr>
        <a:xfrm>
          <a:off x="11239501" y="11345332"/>
          <a:ext cx="6188136" cy="6337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※5 </a:t>
          </a:r>
          <a:r>
            <a:rPr kumimoji="1" lang="ja-JP" altLang="en-US" sz="1100" b="1">
              <a:solidFill>
                <a:srgbClr val="FF0000"/>
              </a:solidFill>
            </a:rPr>
            <a:t>普通償却欄</a:t>
          </a:r>
          <a:r>
            <a:rPr kumimoji="1" lang="ja-JP" altLang="en-US" sz="1100">
              <a:solidFill>
                <a:sysClr val="windowText" lastClr="000000"/>
              </a:solidFill>
            </a:rPr>
            <a:t>と</a:t>
          </a:r>
          <a:r>
            <a:rPr kumimoji="1" lang="ja-JP" altLang="en-US" sz="1100" b="1">
              <a:solidFill>
                <a:srgbClr val="FF0000"/>
              </a:solidFill>
            </a:rPr>
            <a:t>特別償却欄は</a:t>
          </a:r>
          <a:r>
            <a:rPr kumimoji="1" lang="ja-JP" altLang="en-US" sz="1100" b="1">
              <a:solidFill>
                <a:sysClr val="windowText" lastClr="000000"/>
              </a:solidFill>
            </a:rPr>
            <a:t>自動計算されない</a:t>
          </a:r>
          <a:r>
            <a:rPr kumimoji="1" lang="ja-JP" altLang="en-US" sz="1100">
              <a:solidFill>
                <a:sysClr val="windowText" lastClr="000000"/>
              </a:solidFill>
            </a:rPr>
            <a:t>ため、</a:t>
          </a:r>
          <a:r>
            <a:rPr kumimoji="1" lang="ja-JP" altLang="en-US" sz="1100" baseline="0">
              <a:solidFill>
                <a:sysClr val="windowText" lastClr="000000"/>
              </a:solidFill>
            </a:rPr>
            <a:t> </a:t>
          </a:r>
          <a:r>
            <a:rPr kumimoji="1" lang="ja-JP" altLang="en-US" sz="1100">
              <a:solidFill>
                <a:srgbClr val="FF0000"/>
              </a:solidFill>
            </a:rPr>
            <a:t>入力を忘れない</a:t>
          </a:r>
          <a:r>
            <a:rPr kumimoji="1" lang="ja-JP" altLang="en-US" sz="1100">
              <a:solidFill>
                <a:sysClr val="windowText" lastClr="000000"/>
              </a:solidFill>
            </a:rPr>
            <a:t>ようにしてください。</a:t>
          </a:r>
          <a:endParaRPr kumimoji="1" lang="en-US" altLang="ja-JP" sz="1100">
            <a:solidFill>
              <a:sysClr val="windowText" lastClr="000000"/>
            </a:solidFill>
          </a:endParaRPr>
        </a:p>
        <a:p>
          <a:r>
            <a:rPr kumimoji="1" lang="ja-JP" altLang="en-US" sz="1100">
              <a:solidFill>
                <a:sysClr val="windowText" lastClr="000000"/>
              </a:solidFill>
            </a:rPr>
            <a:t>　   特別償却は、税制優遇制度などによる特別償却を活用する場合に入力してください。</a:t>
          </a:r>
        </a:p>
      </xdr:txBody>
    </xdr:sp>
    <xdr:clientData/>
  </xdr:twoCellAnchor>
  <xdr:twoCellAnchor>
    <xdr:from>
      <xdr:col>16</xdr:col>
      <xdr:colOff>123264</xdr:colOff>
      <xdr:row>52</xdr:row>
      <xdr:rowOff>224118</xdr:rowOff>
    </xdr:from>
    <xdr:to>
      <xdr:col>25</xdr:col>
      <xdr:colOff>137583</xdr:colOff>
      <xdr:row>54</xdr:row>
      <xdr:rowOff>68036</xdr:rowOff>
    </xdr:to>
    <xdr:sp macro="" textlink="">
      <xdr:nvSpPr>
        <xdr:cNvPr id="16" name="テキスト ボックス 15"/>
        <xdr:cNvSpPr txBox="1"/>
      </xdr:nvSpPr>
      <xdr:spPr>
        <a:xfrm>
          <a:off x="11199478" y="12511368"/>
          <a:ext cx="6137534" cy="333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※6 </a:t>
          </a:r>
          <a:r>
            <a:rPr kumimoji="1" lang="ja-JP" altLang="en-US" sz="1100" b="1">
              <a:solidFill>
                <a:srgbClr val="FF0000"/>
              </a:solidFill>
            </a:rPr>
            <a:t>従業員数</a:t>
          </a:r>
          <a:r>
            <a:rPr kumimoji="1" lang="ja-JP" altLang="en-US" sz="1100">
              <a:solidFill>
                <a:sysClr val="windowText" lastClr="000000"/>
              </a:solidFill>
            </a:rPr>
            <a:t>は、</a:t>
          </a:r>
          <a:r>
            <a:rPr kumimoji="1" lang="ja-JP" altLang="en-US" sz="1100">
              <a:solidFill>
                <a:srgbClr val="FF0000"/>
              </a:solidFill>
            </a:rPr>
            <a:t>人件費の算入対象としたすべての人員（</a:t>
          </a:r>
          <a:r>
            <a:rPr kumimoji="1" lang="ja-JP" altLang="ja-JP" sz="1100">
              <a:solidFill>
                <a:srgbClr val="FF0000"/>
              </a:solidFill>
              <a:effectLst/>
              <a:latin typeface="+mn-lt"/>
              <a:ea typeface="+mn-ea"/>
              <a:cs typeface="+mn-cs"/>
            </a:rPr>
            <a:t>役員を含む</a:t>
          </a:r>
          <a:r>
            <a:rPr kumimoji="1" lang="ja-JP" altLang="en-US" sz="1100">
              <a:solidFill>
                <a:srgbClr val="FF0000"/>
              </a:solidFill>
            </a:rPr>
            <a:t>）</a:t>
          </a:r>
          <a:r>
            <a:rPr kumimoji="1" lang="ja-JP" altLang="en-US" sz="1100" baseline="0">
              <a:solidFill>
                <a:srgbClr val="FF0000"/>
              </a:solidFill>
            </a:rPr>
            <a:t> </a:t>
          </a:r>
          <a:r>
            <a:rPr kumimoji="1" lang="ja-JP" altLang="en-US" sz="1100">
              <a:solidFill>
                <a:srgbClr val="FF0000"/>
              </a:solidFill>
            </a:rPr>
            <a:t>を入力</a:t>
          </a:r>
          <a:r>
            <a:rPr kumimoji="1" lang="ja-JP" altLang="en-US" sz="1100">
              <a:solidFill>
                <a:sysClr val="windowText" lastClr="000000"/>
              </a:solidFill>
            </a:rPr>
            <a:t>してください。</a:t>
          </a:r>
        </a:p>
      </xdr:txBody>
    </xdr:sp>
    <xdr:clientData/>
  </xdr:twoCellAnchor>
  <xdr:twoCellAnchor>
    <xdr:from>
      <xdr:col>16</xdr:col>
      <xdr:colOff>134470</xdr:colOff>
      <xdr:row>23</xdr:row>
      <xdr:rowOff>77197</xdr:rowOff>
    </xdr:from>
    <xdr:to>
      <xdr:col>25</xdr:col>
      <xdr:colOff>222872</xdr:colOff>
      <xdr:row>25</xdr:row>
      <xdr:rowOff>152526</xdr:rowOff>
    </xdr:to>
    <xdr:sp macro="" textlink="">
      <xdr:nvSpPr>
        <xdr:cNvPr id="18" name="テキスト ボックス 17"/>
        <xdr:cNvSpPr txBox="1"/>
      </xdr:nvSpPr>
      <xdr:spPr>
        <a:xfrm>
          <a:off x="11261911" y="5399991"/>
          <a:ext cx="6240432" cy="56838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※3 </a:t>
          </a:r>
          <a:r>
            <a:rPr kumimoji="1" lang="ja-JP" altLang="en-US" sz="1100" b="1">
              <a:solidFill>
                <a:srgbClr val="FF0000"/>
              </a:solidFill>
            </a:rPr>
            <a:t>減価償却費</a:t>
          </a:r>
          <a:r>
            <a:rPr kumimoji="1" lang="ja-JP" altLang="en-US" sz="1100">
              <a:solidFill>
                <a:sysClr val="windowText" lastClr="000000"/>
              </a:solidFill>
            </a:rPr>
            <a:t>には、</a:t>
          </a:r>
          <a:r>
            <a:rPr kumimoji="1" lang="ja-JP" altLang="en-US" sz="1100">
              <a:solidFill>
                <a:srgbClr val="FF0000"/>
              </a:solidFill>
            </a:rPr>
            <a:t>繰延資産の償却額、損金算入されている</a:t>
          </a:r>
          <a:r>
            <a:rPr kumimoji="1" lang="ja-JP" altLang="en-US" sz="1100" baseline="0">
              <a:solidFill>
                <a:srgbClr val="FF0000"/>
              </a:solidFill>
            </a:rPr>
            <a:t> </a:t>
          </a:r>
          <a:r>
            <a:rPr kumimoji="1" lang="ja-JP" altLang="en-US" sz="1100">
              <a:solidFill>
                <a:srgbClr val="FF0000"/>
              </a:solidFill>
            </a:rPr>
            <a:t>リース・レンタル費用も含め</a:t>
          </a:r>
          <a:r>
            <a:rPr kumimoji="1" lang="ja-JP" altLang="en-US" sz="1100">
              <a:solidFill>
                <a:sysClr val="windowText" lastClr="000000"/>
              </a:solidFill>
            </a:rPr>
            <a:t>て</a:t>
          </a:r>
          <a:endParaRPr kumimoji="1" lang="en-US" altLang="ja-JP" sz="1100">
            <a:solidFill>
              <a:sysClr val="windowText" lastClr="00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ysClr val="windowText" lastClr="000000"/>
              </a:solidFill>
            </a:rPr>
            <a:t>ください。</a:t>
          </a:r>
          <a:r>
            <a:rPr kumimoji="1" lang="ja-JP" altLang="en-US" sz="1100">
              <a:solidFill>
                <a:srgbClr val="FF0000"/>
              </a:solidFill>
            </a:rPr>
            <a:t>					</a:t>
          </a:r>
        </a:p>
      </xdr:txBody>
    </xdr:sp>
    <xdr:clientData/>
  </xdr:twoCellAnchor>
  <xdr:twoCellAnchor>
    <xdr:from>
      <xdr:col>16</xdr:col>
      <xdr:colOff>135093</xdr:colOff>
      <xdr:row>21</xdr:row>
      <xdr:rowOff>85289</xdr:rowOff>
    </xdr:from>
    <xdr:to>
      <xdr:col>25</xdr:col>
      <xdr:colOff>222872</xdr:colOff>
      <xdr:row>22</xdr:row>
      <xdr:rowOff>163728</xdr:rowOff>
    </xdr:to>
    <xdr:sp macro="" textlink="">
      <xdr:nvSpPr>
        <xdr:cNvPr id="19" name="テキスト ボックス 18"/>
        <xdr:cNvSpPr txBox="1"/>
      </xdr:nvSpPr>
      <xdr:spPr>
        <a:xfrm>
          <a:off x="11262534" y="4926230"/>
          <a:ext cx="6239809" cy="32496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※2 </a:t>
          </a:r>
          <a:r>
            <a:rPr kumimoji="1" lang="ja-JP" altLang="en-US" sz="1100" b="1">
              <a:solidFill>
                <a:srgbClr val="FF0000"/>
              </a:solidFill>
            </a:rPr>
            <a:t>人件費</a:t>
          </a:r>
          <a:r>
            <a:rPr kumimoji="1" lang="ja-JP" altLang="en-US" sz="1100">
              <a:solidFill>
                <a:sysClr val="windowText" lastClr="000000"/>
              </a:solidFill>
            </a:rPr>
            <a:t>には</a:t>
          </a:r>
          <a:r>
            <a:rPr kumimoji="1" lang="ja-JP" altLang="ja-JP" sz="1100">
              <a:solidFill>
                <a:srgbClr val="FF0000"/>
              </a:solidFill>
              <a:effectLst/>
              <a:latin typeface="+mn-lt"/>
              <a:ea typeface="+mn-ea"/>
              <a:cs typeface="+mn-cs"/>
            </a:rPr>
            <a:t>役員</a:t>
          </a:r>
          <a:r>
            <a:rPr kumimoji="1" lang="ja-JP" altLang="en-US" sz="1100">
              <a:solidFill>
                <a:srgbClr val="FF0000"/>
              </a:solidFill>
              <a:effectLst/>
              <a:latin typeface="+mn-lt"/>
              <a:ea typeface="+mn-ea"/>
              <a:cs typeface="+mn-cs"/>
            </a:rPr>
            <a:t>報酬</a:t>
          </a:r>
          <a:r>
            <a:rPr kumimoji="1" lang="ja-JP" altLang="ja-JP" sz="1100">
              <a:solidFill>
                <a:srgbClr val="FF0000"/>
              </a:solidFill>
              <a:effectLst/>
              <a:latin typeface="+mn-lt"/>
              <a:ea typeface="+mn-ea"/>
              <a:cs typeface="+mn-cs"/>
            </a:rPr>
            <a:t>を含</a:t>
          </a:r>
          <a:r>
            <a:rPr kumimoji="1" lang="ja-JP" altLang="en-US" sz="1100">
              <a:solidFill>
                <a:srgbClr val="FF0000"/>
              </a:solidFill>
              <a:effectLst/>
              <a:latin typeface="+mn-lt"/>
              <a:ea typeface="+mn-ea"/>
              <a:cs typeface="+mn-cs"/>
            </a:rPr>
            <a:t>め</a:t>
          </a:r>
          <a:r>
            <a:rPr kumimoji="1" lang="ja-JP" altLang="en-US" sz="1100">
              <a:solidFill>
                <a:sysClr val="windowText" lastClr="000000"/>
              </a:solidFill>
              <a:effectLst/>
              <a:latin typeface="+mn-lt"/>
              <a:ea typeface="+mn-ea"/>
              <a:cs typeface="+mn-cs"/>
            </a:rPr>
            <a:t>てください。</a:t>
          </a:r>
          <a:r>
            <a:rPr kumimoji="1" lang="ja-JP" altLang="en-US" sz="1100">
              <a:solidFill>
                <a:srgbClr val="FF0000"/>
              </a:solidFill>
            </a:rPr>
            <a:t>					</a:t>
          </a:r>
        </a:p>
      </xdr:txBody>
    </xdr:sp>
    <xdr:clientData/>
  </xdr:twoCellAnchor>
  <xdr:twoCellAnchor>
    <xdr:from>
      <xdr:col>13</xdr:col>
      <xdr:colOff>46692</xdr:colOff>
      <xdr:row>3</xdr:row>
      <xdr:rowOff>21789</xdr:rowOff>
    </xdr:from>
    <xdr:to>
      <xdr:col>16</xdr:col>
      <xdr:colOff>298201</xdr:colOff>
      <xdr:row>5</xdr:row>
      <xdr:rowOff>201083</xdr:rowOff>
    </xdr:to>
    <xdr:grpSp>
      <xdr:nvGrpSpPr>
        <xdr:cNvPr id="7" name="グループ化 6"/>
        <xdr:cNvGrpSpPr/>
      </xdr:nvGrpSpPr>
      <xdr:grpSpPr>
        <a:xfrm>
          <a:off x="8439898" y="570877"/>
          <a:ext cx="2985744" cy="526677"/>
          <a:chOff x="7855324" y="560294"/>
          <a:chExt cx="2980765" cy="526677"/>
        </a:xfrm>
      </xdr:grpSpPr>
      <xdr:sp macro="" textlink="">
        <xdr:nvSpPr>
          <xdr:cNvPr id="3" name="テキスト ボックス 2"/>
          <xdr:cNvSpPr txBox="1"/>
        </xdr:nvSpPr>
        <xdr:spPr>
          <a:xfrm>
            <a:off x="7944969" y="560294"/>
            <a:ext cx="2891120" cy="30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パターン・年数は、印刷範囲外参照→</a:t>
            </a:r>
          </a:p>
        </xdr:txBody>
      </xdr:sp>
      <xdr:sp macro="" textlink="">
        <xdr:nvSpPr>
          <xdr:cNvPr id="5" name="右大かっこ 4"/>
          <xdr:cNvSpPr/>
        </xdr:nvSpPr>
        <xdr:spPr>
          <a:xfrm>
            <a:off x="7855324" y="627529"/>
            <a:ext cx="100852" cy="459442"/>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105833</xdr:colOff>
      <xdr:row>44</xdr:row>
      <xdr:rowOff>232833</xdr:rowOff>
    </xdr:from>
    <xdr:to>
      <xdr:col>25</xdr:col>
      <xdr:colOff>141939</xdr:colOff>
      <xdr:row>46</xdr:row>
      <xdr:rowOff>116417</xdr:rowOff>
    </xdr:to>
    <xdr:sp macro="" textlink="">
      <xdr:nvSpPr>
        <xdr:cNvPr id="20" name="テキスト ボックス 19"/>
        <xdr:cNvSpPr txBox="1"/>
      </xdr:nvSpPr>
      <xdr:spPr>
        <a:xfrm>
          <a:off x="11176000" y="10604500"/>
          <a:ext cx="6227356" cy="370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※4 </a:t>
          </a:r>
          <a:r>
            <a:rPr kumimoji="1" lang="ja-JP" altLang="en-US" sz="1100" b="1">
              <a:solidFill>
                <a:srgbClr val="FF0000"/>
              </a:solidFill>
            </a:rPr>
            <a:t>ここの人件費</a:t>
          </a:r>
          <a:r>
            <a:rPr kumimoji="1" lang="ja-JP" altLang="en-US" sz="1100" b="1">
              <a:solidFill>
                <a:sysClr val="windowText" lastClr="000000"/>
              </a:solidFill>
            </a:rPr>
            <a:t>は、上記の</a:t>
          </a:r>
          <a:r>
            <a:rPr kumimoji="1" lang="ja-JP" altLang="en-US" sz="1100" b="1">
              <a:solidFill>
                <a:srgbClr val="FF0000"/>
              </a:solidFill>
            </a:rPr>
            <a:t>売上原価･労務費と販管費･人件費を足したもの</a:t>
          </a:r>
          <a:r>
            <a:rPr kumimoji="1" lang="ja-JP" altLang="en-US" sz="1100" b="0">
              <a:solidFill>
                <a:sysClr val="windowText" lastClr="000000"/>
              </a:solidFill>
            </a:rPr>
            <a:t>です。</a:t>
          </a:r>
        </a:p>
      </xdr:txBody>
    </xdr:sp>
    <xdr:clientData/>
  </xdr:twoCellAnchor>
  <xdr:twoCellAnchor>
    <xdr:from>
      <xdr:col>16</xdr:col>
      <xdr:colOff>127000</xdr:colOff>
      <xdr:row>56</xdr:row>
      <xdr:rowOff>42333</xdr:rowOff>
    </xdr:from>
    <xdr:to>
      <xdr:col>25</xdr:col>
      <xdr:colOff>141319</xdr:colOff>
      <xdr:row>58</xdr:row>
      <xdr:rowOff>179916</xdr:rowOff>
    </xdr:to>
    <xdr:sp macro="" textlink="">
      <xdr:nvSpPr>
        <xdr:cNvPr id="21" name="テキスト ボックス 20"/>
        <xdr:cNvSpPr txBox="1"/>
      </xdr:nvSpPr>
      <xdr:spPr>
        <a:xfrm>
          <a:off x="11239500" y="13335000"/>
          <a:ext cx="6205569" cy="6244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※7  </a:t>
          </a:r>
          <a:r>
            <a:rPr kumimoji="1" lang="ja-JP" altLang="en-US" sz="1100" b="1">
              <a:solidFill>
                <a:srgbClr val="FF0000"/>
              </a:solidFill>
            </a:rPr>
            <a:t>所要資金額（設備投資額</a:t>
          </a:r>
          <a:r>
            <a:rPr kumimoji="1" lang="en-US" altLang="ja-JP" sz="1100" b="1">
              <a:solidFill>
                <a:srgbClr val="FF0000"/>
              </a:solidFill>
            </a:rPr>
            <a:t>､</a:t>
          </a:r>
          <a:r>
            <a:rPr kumimoji="1" lang="ja-JP" altLang="en-US" sz="1100" b="1">
              <a:solidFill>
                <a:srgbClr val="FF0000"/>
              </a:solidFill>
            </a:rPr>
            <a:t>運転資金）</a:t>
          </a:r>
          <a:r>
            <a:rPr kumimoji="1" lang="ja-JP" altLang="en-US" sz="1100" b="0">
              <a:solidFill>
                <a:sysClr val="windowText" lastClr="000000"/>
              </a:solidFill>
            </a:rPr>
            <a:t>は</a:t>
          </a:r>
          <a:r>
            <a:rPr kumimoji="1" lang="ja-JP" altLang="en-US" sz="1100" b="0">
              <a:solidFill>
                <a:srgbClr val="FF0000"/>
              </a:solidFill>
            </a:rPr>
            <a:t>シート別表４へ入力</a:t>
          </a:r>
          <a:r>
            <a:rPr kumimoji="1" lang="ja-JP" altLang="en-US" sz="1100" b="0">
              <a:solidFill>
                <a:sysClr val="windowText" lastClr="000000"/>
              </a:solidFill>
            </a:rPr>
            <a:t>してください。</a:t>
          </a:r>
          <a:endParaRPr kumimoji="1" lang="en-US" altLang="ja-JP" sz="1100" b="0">
            <a:solidFill>
              <a:sysClr val="windowText" lastClr="000000"/>
            </a:solidFill>
          </a:endParaRPr>
        </a:p>
        <a:p>
          <a:r>
            <a:rPr kumimoji="1" lang="ja-JP" altLang="en-US" sz="1100" b="0">
              <a:solidFill>
                <a:srgbClr val="FF0000"/>
              </a:solidFill>
            </a:rPr>
            <a:t>　　</a:t>
          </a:r>
          <a:r>
            <a:rPr kumimoji="1" lang="ja-JP" altLang="en-US" sz="1100" b="0">
              <a:solidFill>
                <a:sysClr val="windowText" lastClr="000000"/>
              </a:solidFill>
            </a:rPr>
            <a:t>こちらへ反映されます。</a:t>
          </a:r>
        </a:p>
      </xdr:txBody>
    </xdr:sp>
    <xdr:clientData/>
  </xdr:twoCellAnchor>
  <xdr:twoCellAnchor>
    <xdr:from>
      <xdr:col>12</xdr:col>
      <xdr:colOff>448236</xdr:colOff>
      <xdr:row>0</xdr:row>
      <xdr:rowOff>100853</xdr:rowOff>
    </xdr:from>
    <xdr:to>
      <xdr:col>14</xdr:col>
      <xdr:colOff>2061884</xdr:colOff>
      <xdr:row>2</xdr:row>
      <xdr:rowOff>89648</xdr:rowOff>
    </xdr:to>
    <xdr:sp macro="" textlink="">
      <xdr:nvSpPr>
        <xdr:cNvPr id="4" name="テキスト ボックス 3"/>
        <xdr:cNvSpPr txBox="1"/>
      </xdr:nvSpPr>
      <xdr:spPr>
        <a:xfrm>
          <a:off x="8079442" y="100853"/>
          <a:ext cx="2924736" cy="291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36000" bIns="18000" rtlCol="0" anchor="t"/>
        <a:lstStyle/>
        <a:p>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記載例</a:t>
          </a:r>
          <a:r>
            <a:rPr kumimoji="1" lang="ja-JP" altLang="en-US" sz="1100">
              <a:latin typeface="HG丸ｺﾞｼｯｸM-PRO" panose="020F0600000000000000" pitchFamily="50" charset="-128"/>
              <a:ea typeface="HG丸ｺﾞｼｯｸM-PRO" panose="020F0600000000000000" pitchFamily="50" charset="-128"/>
            </a:rPr>
            <a:t>：印刷範囲外のパターン２で作成</a:t>
          </a:r>
        </a:p>
      </xdr:txBody>
    </xdr:sp>
    <xdr:clientData/>
  </xdr:twoCellAnchor>
  <xdr:twoCellAnchor>
    <xdr:from>
      <xdr:col>16</xdr:col>
      <xdr:colOff>123265</xdr:colOff>
      <xdr:row>59</xdr:row>
      <xdr:rowOff>44824</xdr:rowOff>
    </xdr:from>
    <xdr:to>
      <xdr:col>25</xdr:col>
      <xdr:colOff>137584</xdr:colOff>
      <xdr:row>61</xdr:row>
      <xdr:rowOff>182407</xdr:rowOff>
    </xdr:to>
    <xdr:sp macro="" textlink="">
      <xdr:nvSpPr>
        <xdr:cNvPr id="22" name="テキスト ボックス 21"/>
        <xdr:cNvSpPr txBox="1"/>
      </xdr:nvSpPr>
      <xdr:spPr>
        <a:xfrm>
          <a:off x="11250706" y="14242677"/>
          <a:ext cx="6166349" cy="6306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1100" b="1">
              <a:solidFill>
                <a:srgbClr val="FF0000"/>
              </a:solidFill>
            </a:rPr>
            <a:t>※8  </a:t>
          </a:r>
          <a:r>
            <a:rPr kumimoji="1" lang="ja-JP" altLang="en-US" sz="1100" b="1">
              <a:solidFill>
                <a:srgbClr val="FF0000"/>
              </a:solidFill>
            </a:rPr>
            <a:t>資金調達額</a:t>
          </a:r>
          <a:r>
            <a:rPr kumimoji="1" lang="ja-JP" altLang="en-US" sz="1100" b="0">
              <a:solidFill>
                <a:sysClr val="windowText" lastClr="000000"/>
              </a:solidFill>
            </a:rPr>
            <a:t>は</a:t>
          </a:r>
          <a:r>
            <a:rPr kumimoji="1" lang="ja-JP" altLang="en-US" sz="1100" b="0">
              <a:solidFill>
                <a:srgbClr val="FF0000"/>
              </a:solidFill>
            </a:rPr>
            <a:t>ここへ入力</a:t>
          </a:r>
          <a:r>
            <a:rPr kumimoji="1" lang="ja-JP" altLang="en-US" sz="1100" b="0">
              <a:solidFill>
                <a:sysClr val="windowText" lastClr="000000"/>
              </a:solidFill>
            </a:rPr>
            <a:t>することで、</a:t>
          </a:r>
          <a:r>
            <a:rPr kumimoji="1" lang="ja-JP" altLang="en-US" sz="1100" b="0">
              <a:solidFill>
                <a:srgbClr val="FF0000"/>
              </a:solidFill>
            </a:rPr>
            <a:t>別表３、資金計画に反映</a:t>
          </a:r>
          <a:r>
            <a:rPr kumimoji="1" lang="ja-JP" altLang="en-US" sz="1100" b="0">
              <a:solidFill>
                <a:sysClr val="windowText" lastClr="000000"/>
              </a:solidFill>
            </a:rPr>
            <a:t>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6</xdr:row>
      <xdr:rowOff>95250</xdr:rowOff>
    </xdr:from>
    <xdr:to>
      <xdr:col>14</xdr:col>
      <xdr:colOff>390525</xdr:colOff>
      <xdr:row>9</xdr:row>
      <xdr:rowOff>209550</xdr:rowOff>
    </xdr:to>
    <xdr:sp macro="" textlink="">
      <xdr:nvSpPr>
        <xdr:cNvPr id="3" name="テキスト ボックス 2"/>
        <xdr:cNvSpPr txBox="1"/>
      </xdr:nvSpPr>
      <xdr:spPr>
        <a:xfrm>
          <a:off x="7229475" y="1562100"/>
          <a:ext cx="3648075" cy="857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当シートは申請書ワードファイル・別表４の代わりに使用可能</a:t>
          </a:r>
          <a:r>
            <a:rPr kumimoji="1" lang="ja-JP" altLang="en-US" sz="1100">
              <a:solidFill>
                <a:sysClr val="windowText" lastClr="000000"/>
              </a:solidFill>
            </a:rPr>
            <a:t>です。その場合、その旨ワードファイル・別表４に記載してください。</a:t>
          </a:r>
        </a:p>
      </xdr:txBody>
    </xdr:sp>
    <xdr:clientData/>
  </xdr:twoCellAnchor>
  <xdr:twoCellAnchor>
    <xdr:from>
      <xdr:col>9</xdr:col>
      <xdr:colOff>161925</xdr:colOff>
      <xdr:row>1</xdr:row>
      <xdr:rowOff>38100</xdr:rowOff>
    </xdr:from>
    <xdr:to>
      <xdr:col>14</xdr:col>
      <xdr:colOff>374837</xdr:colOff>
      <xdr:row>5</xdr:row>
      <xdr:rowOff>219075</xdr:rowOff>
    </xdr:to>
    <xdr:sp macro="" textlink="">
      <xdr:nvSpPr>
        <xdr:cNvPr id="4" name="テキスト ボックス 3"/>
        <xdr:cNvSpPr txBox="1"/>
      </xdr:nvSpPr>
      <xdr:spPr>
        <a:xfrm>
          <a:off x="7219950" y="285750"/>
          <a:ext cx="3641912" cy="1152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作成補助シートと当シートの色付きセルへ入力</a:t>
          </a:r>
          <a:r>
            <a:rPr kumimoji="1" lang="ja-JP" altLang="en-US" sz="1100">
              <a:solidFill>
                <a:sysClr val="windowText" lastClr="000000"/>
              </a:solidFill>
            </a:rPr>
            <a:t>してください。</a:t>
          </a:r>
          <a:endParaRPr kumimoji="1" lang="en-US" altLang="ja-JP" sz="1100">
            <a:solidFill>
              <a:sysClr val="windowText" lastClr="000000"/>
            </a:solidFill>
          </a:endParaRPr>
        </a:p>
        <a:p>
          <a:r>
            <a:rPr kumimoji="1" lang="ja-JP" altLang="en-US" sz="1100">
              <a:solidFill>
                <a:sysClr val="windowText" lastClr="000000"/>
              </a:solidFill>
            </a:rPr>
            <a:t>別表１、別表３、３計画目標値の詳細、４計画目標値算定の根拠、５資金計画の詳細が作成されます。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95249</xdr:colOff>
      <xdr:row>7</xdr:row>
      <xdr:rowOff>85726</xdr:rowOff>
    </xdr:from>
    <xdr:to>
      <xdr:col>11</xdr:col>
      <xdr:colOff>600074</xdr:colOff>
      <xdr:row>7</xdr:row>
      <xdr:rowOff>371475</xdr:rowOff>
    </xdr:to>
    <xdr:sp macro="" textlink="">
      <xdr:nvSpPr>
        <xdr:cNvPr id="2" name="テキスト ボックス 1"/>
        <xdr:cNvSpPr txBox="1"/>
      </xdr:nvSpPr>
      <xdr:spPr>
        <a:xfrm>
          <a:off x="5514974" y="1657351"/>
          <a:ext cx="2562225" cy="2857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rgbClr val="FF0000"/>
              </a:solidFill>
              <a:effectLst/>
              <a:latin typeface="ＭＳ ゴシック" panose="020B0609070205080204" pitchFamily="49" charset="-128"/>
              <a:ea typeface="ＭＳ ゴシック" panose="020B0609070205080204" pitchFamily="49" charset="-128"/>
              <a:cs typeface="+mn-cs"/>
            </a:rPr>
            <a:t>１又は２、かつ３が○</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となることが必要</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95250</xdr:colOff>
      <xdr:row>6</xdr:row>
      <xdr:rowOff>19050</xdr:rowOff>
    </xdr:from>
    <xdr:to>
      <xdr:col>11</xdr:col>
      <xdr:colOff>590550</xdr:colOff>
      <xdr:row>7</xdr:row>
      <xdr:rowOff>28575</xdr:rowOff>
    </xdr:to>
    <xdr:sp macro="" textlink="">
      <xdr:nvSpPr>
        <xdr:cNvPr id="4" name="テキスト ボックス 3"/>
        <xdr:cNvSpPr txBox="1"/>
      </xdr:nvSpPr>
      <xdr:spPr>
        <a:xfrm>
          <a:off x="5514975" y="1152525"/>
          <a:ext cx="2552700" cy="4476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latin typeface="ＭＳ ゴシック" panose="020B0609070205080204" pitchFamily="49" charset="-128"/>
              <a:ea typeface="ＭＳ ゴシック" panose="020B0609070205080204" pitchFamily="49" charset="-128"/>
            </a:rPr>
            <a:t>シート作成補助の年数がパターン１の場合、←の数字を別表１・指標に転記</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133350</xdr:colOff>
      <xdr:row>14</xdr:row>
      <xdr:rowOff>38101</xdr:rowOff>
    </xdr:from>
    <xdr:to>
      <xdr:col>11</xdr:col>
      <xdr:colOff>638175</xdr:colOff>
      <xdr:row>14</xdr:row>
      <xdr:rowOff>323850</xdr:rowOff>
    </xdr:to>
    <xdr:sp macro="" textlink="">
      <xdr:nvSpPr>
        <xdr:cNvPr id="5" name="テキスト ボックス 4"/>
        <xdr:cNvSpPr txBox="1"/>
      </xdr:nvSpPr>
      <xdr:spPr>
        <a:xfrm>
          <a:off x="5553075" y="3771901"/>
          <a:ext cx="2562225" cy="2857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rgbClr val="FF0000"/>
              </a:solidFill>
              <a:effectLst/>
              <a:latin typeface="ＭＳ ゴシック" panose="020B0609070205080204" pitchFamily="49" charset="-128"/>
              <a:ea typeface="ＭＳ ゴシック" panose="020B0609070205080204" pitchFamily="49" charset="-128"/>
              <a:cs typeface="+mn-cs"/>
            </a:rPr>
            <a:t>１又は２、かつ３が○</a:t>
          </a:r>
          <a:r>
            <a:rPr kumimoji="1" lang="ja-JP" altLang="en-US" sz="900" b="1">
              <a:solidFill>
                <a:srgbClr val="FF0000"/>
              </a:solidFill>
              <a:effectLst/>
              <a:latin typeface="ＭＳ ゴシック" panose="020B0609070205080204" pitchFamily="49" charset="-128"/>
              <a:ea typeface="ＭＳ ゴシック" panose="020B0609070205080204" pitchFamily="49" charset="-128"/>
              <a:cs typeface="+mn-cs"/>
            </a:rPr>
            <a:t>となることが必要</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133351</xdr:colOff>
      <xdr:row>11</xdr:row>
      <xdr:rowOff>219075</xdr:rowOff>
    </xdr:from>
    <xdr:to>
      <xdr:col>11</xdr:col>
      <xdr:colOff>628651</xdr:colOff>
      <xdr:row>13</xdr:row>
      <xdr:rowOff>419100</xdr:rowOff>
    </xdr:to>
    <xdr:sp macro="" textlink="">
      <xdr:nvSpPr>
        <xdr:cNvPr id="6" name="テキスト ボックス 5"/>
        <xdr:cNvSpPr txBox="1"/>
      </xdr:nvSpPr>
      <xdr:spPr>
        <a:xfrm>
          <a:off x="5553076" y="3267075"/>
          <a:ext cx="2552700" cy="4476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latin typeface="ＭＳ ゴシック" panose="020B0609070205080204" pitchFamily="49" charset="-128"/>
              <a:ea typeface="ＭＳ ゴシック" panose="020B0609070205080204" pitchFamily="49" charset="-128"/>
            </a:rPr>
            <a:t>シート作成補助の年数がパターン２の場合、</a:t>
          </a:r>
          <a:endParaRPr lang="en-US" altLang="ja-JP" sz="900" b="1">
            <a:solidFill>
              <a:srgbClr val="FF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latin typeface="ＭＳ ゴシック" panose="020B0609070205080204" pitchFamily="49" charset="-128"/>
              <a:ea typeface="ＭＳ ゴシック" panose="020B0609070205080204" pitchFamily="49" charset="-128"/>
            </a:rPr>
            <a:t>←の数字を別表１・指標に転記</a:t>
          </a:r>
          <a:endParaRPr lang="ja-JP" altLang="ja-JP" sz="9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403412</xdr:colOff>
      <xdr:row>10</xdr:row>
      <xdr:rowOff>224118</xdr:rowOff>
    </xdr:from>
    <xdr:to>
      <xdr:col>7</xdr:col>
      <xdr:colOff>134470</xdr:colOff>
      <xdr:row>17</xdr:row>
      <xdr:rowOff>123264</xdr:rowOff>
    </xdr:to>
    <xdr:sp macro="" textlink="">
      <xdr:nvSpPr>
        <xdr:cNvPr id="3" name="正方形/長方形 2"/>
        <xdr:cNvSpPr/>
      </xdr:nvSpPr>
      <xdr:spPr>
        <a:xfrm>
          <a:off x="403412" y="3328147"/>
          <a:ext cx="5367617" cy="236444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67235</xdr:colOff>
      <xdr:row>18</xdr:row>
      <xdr:rowOff>156882</xdr:rowOff>
    </xdr:from>
    <xdr:to>
      <xdr:col>3</xdr:col>
      <xdr:colOff>930088</xdr:colOff>
      <xdr:row>23</xdr:row>
      <xdr:rowOff>145676</xdr:rowOff>
    </xdr:to>
    <xdr:sp macro="" textlink="">
      <xdr:nvSpPr>
        <xdr:cNvPr id="7" name="正方形/長方形 6"/>
        <xdr:cNvSpPr/>
      </xdr:nvSpPr>
      <xdr:spPr>
        <a:xfrm>
          <a:off x="1804147" y="5961529"/>
          <a:ext cx="862853" cy="18489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246530</xdr:colOff>
      <xdr:row>0</xdr:row>
      <xdr:rowOff>235324</xdr:rowOff>
    </xdr:from>
    <xdr:to>
      <xdr:col>7</xdr:col>
      <xdr:colOff>627531</xdr:colOff>
      <xdr:row>4</xdr:row>
      <xdr:rowOff>201706</xdr:rowOff>
    </xdr:to>
    <xdr:sp macro="" textlink="">
      <xdr:nvSpPr>
        <xdr:cNvPr id="8" name="テキスト ボックス 7"/>
        <xdr:cNvSpPr txBox="1"/>
      </xdr:nvSpPr>
      <xdr:spPr>
        <a:xfrm>
          <a:off x="3910854" y="235324"/>
          <a:ext cx="2353236" cy="840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当記載例　</a:t>
          </a:r>
          <a:endParaRPr kumimoji="1" lang="en-US" altLang="ja-JP" sz="1100">
            <a:solidFill>
              <a:srgbClr val="FF0000"/>
            </a:solidFill>
          </a:endParaRPr>
        </a:p>
        <a:p>
          <a:r>
            <a:rPr kumimoji="1" lang="ja-JP" altLang="en-US" sz="1100">
              <a:solidFill>
                <a:srgbClr val="FF0000"/>
              </a:solidFill>
            </a:rPr>
            <a:t>パターン２のため</a:t>
          </a:r>
          <a:endParaRPr kumimoji="1" lang="en-US" altLang="ja-JP" sz="1100">
            <a:solidFill>
              <a:srgbClr val="FF0000"/>
            </a:solidFill>
          </a:endParaRPr>
        </a:p>
        <a:p>
          <a:r>
            <a:rPr kumimoji="1" lang="ja-JP" altLang="ja-JP" sz="1100">
              <a:solidFill>
                <a:srgbClr val="FF0000"/>
              </a:solidFill>
              <a:effectLst/>
              <a:latin typeface="+mn-lt"/>
              <a:ea typeface="+mn-ea"/>
              <a:cs typeface="+mn-cs"/>
            </a:rPr>
            <a:t>判定</a:t>
          </a:r>
          <a:r>
            <a:rPr kumimoji="1" lang="ja-JP" altLang="en-US" sz="1100">
              <a:solidFill>
                <a:srgbClr val="FF0000"/>
              </a:solidFill>
              <a:effectLst/>
              <a:latin typeface="+mn-lt"/>
              <a:ea typeface="+mn-ea"/>
              <a:cs typeface="+mn-cs"/>
            </a:rPr>
            <a:t>は</a:t>
          </a:r>
          <a:r>
            <a:rPr kumimoji="1" lang="ja-JP" altLang="en-US" sz="1100">
              <a:solidFill>
                <a:srgbClr val="FF0000"/>
              </a:solidFill>
            </a:rPr>
            <a:t>目標伸び率基準の３年後</a:t>
          </a:r>
        </a:p>
      </xdr:txBody>
    </xdr:sp>
    <xdr:clientData/>
  </xdr:twoCellAnchor>
  <xdr:twoCellAnchor>
    <xdr:from>
      <xdr:col>4</xdr:col>
      <xdr:colOff>156882</xdr:colOff>
      <xdr:row>13</xdr:row>
      <xdr:rowOff>414617</xdr:rowOff>
    </xdr:from>
    <xdr:to>
      <xdr:col>4</xdr:col>
      <xdr:colOff>941294</xdr:colOff>
      <xdr:row>17</xdr:row>
      <xdr:rowOff>56028</xdr:rowOff>
    </xdr:to>
    <xdr:sp macro="" textlink="">
      <xdr:nvSpPr>
        <xdr:cNvPr id="9" name="正方形/長方形 8"/>
        <xdr:cNvSpPr/>
      </xdr:nvSpPr>
      <xdr:spPr>
        <a:xfrm>
          <a:off x="2857500" y="4235823"/>
          <a:ext cx="784412" cy="138952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829234</xdr:colOff>
      <xdr:row>17</xdr:row>
      <xdr:rowOff>224118</xdr:rowOff>
    </xdr:from>
    <xdr:to>
      <xdr:col>5</xdr:col>
      <xdr:colOff>717175</xdr:colOff>
      <xdr:row>19</xdr:row>
      <xdr:rowOff>123264</xdr:rowOff>
    </xdr:to>
    <xdr:sp macro="" textlink="">
      <xdr:nvSpPr>
        <xdr:cNvPr id="10" name="線吹き出し 1 (枠付き) 9"/>
        <xdr:cNvSpPr/>
      </xdr:nvSpPr>
      <xdr:spPr>
        <a:xfrm>
          <a:off x="3529852" y="5793442"/>
          <a:ext cx="851647" cy="369793"/>
        </a:xfrm>
        <a:prstGeom prst="borderCallout1">
          <a:avLst>
            <a:gd name="adj1" fmla="val 20101"/>
            <a:gd name="adj2" fmla="val -157"/>
            <a:gd name="adj3" fmla="val -68416"/>
            <a:gd name="adj4" fmla="val -667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4</a:t>
          </a:r>
          <a:r>
            <a:rPr kumimoji="1" lang="ja-JP" altLang="en-US" sz="1100">
              <a:solidFill>
                <a:srgbClr val="FF0000"/>
              </a:solidFill>
            </a:rPr>
            <a:t>年後数値</a:t>
          </a:r>
        </a:p>
      </xdr:txBody>
    </xdr:sp>
    <xdr:clientData/>
  </xdr:twoCellAnchor>
  <xdr:twoCellAnchor>
    <xdr:from>
      <xdr:col>6</xdr:col>
      <xdr:colOff>414618</xdr:colOff>
      <xdr:row>19</xdr:row>
      <xdr:rowOff>22411</xdr:rowOff>
    </xdr:from>
    <xdr:to>
      <xdr:col>7</xdr:col>
      <xdr:colOff>537881</xdr:colOff>
      <xdr:row>20</xdr:row>
      <xdr:rowOff>302559</xdr:rowOff>
    </xdr:to>
    <xdr:sp macro="" textlink="">
      <xdr:nvSpPr>
        <xdr:cNvPr id="12" name="線吹き出し 1 (枠付き) 11"/>
        <xdr:cNvSpPr/>
      </xdr:nvSpPr>
      <xdr:spPr>
        <a:xfrm>
          <a:off x="5042647" y="6062382"/>
          <a:ext cx="1131793" cy="593912"/>
        </a:xfrm>
        <a:prstGeom prst="borderCallout1">
          <a:avLst>
            <a:gd name="adj1" fmla="val 20101"/>
            <a:gd name="adj2" fmla="val -157"/>
            <a:gd name="adj3" fmla="val -107353"/>
            <a:gd name="adj4" fmla="val -83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伸び率は</a:t>
          </a:r>
          <a:r>
            <a:rPr kumimoji="1" lang="en-US" altLang="ja-JP" sz="1100">
              <a:solidFill>
                <a:srgbClr val="FF0000"/>
              </a:solidFill>
            </a:rPr>
            <a:t>3</a:t>
          </a:r>
          <a:r>
            <a:rPr kumimoji="1" lang="ja-JP" altLang="en-US" sz="1100">
              <a:solidFill>
                <a:srgbClr val="FF0000"/>
              </a:solidFill>
            </a:rPr>
            <a:t>年後基準で判定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127000</xdr:colOff>
      <xdr:row>0</xdr:row>
      <xdr:rowOff>84667</xdr:rowOff>
    </xdr:from>
    <xdr:to>
      <xdr:col>20</xdr:col>
      <xdr:colOff>317500</xdr:colOff>
      <xdr:row>4</xdr:row>
      <xdr:rowOff>84667</xdr:rowOff>
    </xdr:to>
    <xdr:sp macro="" textlink="">
      <xdr:nvSpPr>
        <xdr:cNvPr id="3" name="テキスト ボックス 2"/>
        <xdr:cNvSpPr txBox="1"/>
      </xdr:nvSpPr>
      <xdr:spPr>
        <a:xfrm>
          <a:off x="9323917" y="84667"/>
          <a:ext cx="3630083"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当シートは申請書ワードファイル・別表３の代わりに使用可能</a:t>
          </a:r>
          <a:r>
            <a:rPr kumimoji="1" lang="ja-JP" altLang="en-US" sz="1100">
              <a:solidFill>
                <a:sysClr val="windowText" lastClr="000000"/>
              </a:solidFill>
            </a:rPr>
            <a:t>です。その場合、その旨ワードファイル・別表３に記載してください。</a:t>
          </a:r>
        </a:p>
      </xdr:txBody>
    </xdr:sp>
    <xdr:clientData/>
  </xdr:twoCellAnchor>
  <xdr:twoCellAnchor>
    <xdr:from>
      <xdr:col>15</xdr:col>
      <xdr:colOff>19053</xdr:colOff>
      <xdr:row>29</xdr:row>
      <xdr:rowOff>57046</xdr:rowOff>
    </xdr:from>
    <xdr:to>
      <xdr:col>23</xdr:col>
      <xdr:colOff>63501</xdr:colOff>
      <xdr:row>34</xdr:row>
      <xdr:rowOff>152402</xdr:rowOff>
    </xdr:to>
    <xdr:grpSp>
      <xdr:nvGrpSpPr>
        <xdr:cNvPr id="9" name="グループ化 8"/>
        <xdr:cNvGrpSpPr/>
      </xdr:nvGrpSpPr>
      <xdr:grpSpPr>
        <a:xfrm>
          <a:off x="9215970" y="10788546"/>
          <a:ext cx="5547781" cy="942023"/>
          <a:chOff x="9144002" y="10887073"/>
          <a:chExt cx="5231744" cy="952501"/>
        </a:xfrm>
      </xdr:grpSpPr>
      <xdr:sp macro="" textlink="">
        <xdr:nvSpPr>
          <xdr:cNvPr id="5" name="テキスト ボックス 4"/>
          <xdr:cNvSpPr txBox="1"/>
        </xdr:nvSpPr>
        <xdr:spPr>
          <a:xfrm>
            <a:off x="9325514" y="10887073"/>
            <a:ext cx="5050232" cy="9525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1">
                <a:solidFill>
                  <a:srgbClr val="FF0000"/>
                </a:solidFill>
              </a:rPr>
              <a:t>短時間労働者、派遣労働者がいる場合</a:t>
            </a:r>
            <a:endParaRPr kumimoji="1" lang="en-US" altLang="ja-JP" sz="1100" b="1">
              <a:solidFill>
                <a:srgbClr val="FF0000"/>
              </a:solidFill>
            </a:endParaRPr>
          </a:p>
          <a:p>
            <a:r>
              <a:rPr kumimoji="1" lang="ja-JP" altLang="en-US" sz="1100">
                <a:solidFill>
                  <a:srgbClr val="FF0000"/>
                </a:solidFill>
              </a:rPr>
              <a:t>　それら費用を算入の上、はいの左側セルで○を選択してください。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短時間労働者、派遣労働者がい</a:t>
            </a:r>
            <a:r>
              <a:rPr kumimoji="1" lang="ja-JP" altLang="en-US" sz="1100" b="1">
                <a:solidFill>
                  <a:srgbClr val="FF0000"/>
                </a:solidFill>
                <a:effectLst/>
                <a:latin typeface="+mn-lt"/>
                <a:ea typeface="+mn-ea"/>
                <a:cs typeface="+mn-cs"/>
              </a:rPr>
              <a:t>ない</a:t>
            </a:r>
            <a:r>
              <a:rPr kumimoji="1" lang="ja-JP" altLang="ja-JP" sz="1100" b="1">
                <a:solidFill>
                  <a:srgbClr val="FF0000"/>
                </a:solidFill>
                <a:effectLst/>
                <a:latin typeface="+mn-lt"/>
                <a:ea typeface="+mn-ea"/>
                <a:cs typeface="+mn-cs"/>
              </a:rPr>
              <a:t>場合</a:t>
            </a:r>
            <a:endParaRPr kumimoji="1" lang="en-US" altLang="ja-JP" sz="1100" b="1">
              <a:solidFill>
                <a:srgbClr val="FF0000"/>
              </a:solidFill>
              <a:effectLst/>
              <a:latin typeface="+mn-lt"/>
              <a:ea typeface="+mn-ea"/>
              <a:cs typeface="+mn-cs"/>
            </a:endParaRPr>
          </a:p>
          <a:p>
            <a:r>
              <a:rPr lang="ja-JP" altLang="en-US">
                <a:solidFill>
                  <a:srgbClr val="FF0000"/>
                </a:solidFill>
                <a:effectLst/>
              </a:rPr>
              <a:t>　該当なしの左側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xdr:txBody>
      </xdr:sp>
      <xdr:cxnSp macro="">
        <xdr:nvCxnSpPr>
          <xdr:cNvPr id="7" name="直線矢印コネクタ 6"/>
          <xdr:cNvCxnSpPr/>
        </xdr:nvCxnSpPr>
        <xdr:spPr>
          <a:xfrm flipH="1">
            <a:off x="9144002" y="10936403"/>
            <a:ext cx="170958" cy="7602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xdr:colOff>
      <xdr:row>35</xdr:row>
      <xdr:rowOff>42333</xdr:rowOff>
    </xdr:from>
    <xdr:to>
      <xdr:col>23</xdr:col>
      <xdr:colOff>74083</xdr:colOff>
      <xdr:row>40</xdr:row>
      <xdr:rowOff>114302</xdr:rowOff>
    </xdr:to>
    <xdr:grpSp>
      <xdr:nvGrpSpPr>
        <xdr:cNvPr id="11" name="グループ化 10"/>
        <xdr:cNvGrpSpPr/>
      </xdr:nvGrpSpPr>
      <xdr:grpSpPr>
        <a:xfrm>
          <a:off x="9196919" y="11789833"/>
          <a:ext cx="5577414" cy="992719"/>
          <a:chOff x="9153526" y="10843569"/>
          <a:chExt cx="5561627" cy="996006"/>
        </a:xfrm>
      </xdr:grpSpPr>
      <xdr:sp macro="" textlink="">
        <xdr:nvSpPr>
          <xdr:cNvPr id="12" name="テキスト ボックス 11"/>
          <xdr:cNvSpPr txBox="1"/>
        </xdr:nvSpPr>
        <xdr:spPr>
          <a:xfrm>
            <a:off x="9354039" y="10843572"/>
            <a:ext cx="5361114" cy="99600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1">
                <a:solidFill>
                  <a:srgbClr val="FF0000"/>
                </a:solidFill>
              </a:rPr>
              <a:t>リース費用がある場合</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減価償却費に算入の上、はいの左側</a:t>
            </a:r>
            <a:r>
              <a:rPr kumimoji="1" lang="ja-JP" altLang="ja-JP" sz="1100">
                <a:solidFill>
                  <a:srgbClr val="FF0000"/>
                </a:solidFill>
                <a:effectLst/>
                <a:latin typeface="+mn-lt"/>
                <a:ea typeface="+mn-ea"/>
                <a:cs typeface="+mn-cs"/>
              </a:rPr>
              <a:t>セルで○を選択してください。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リース費用が</a:t>
            </a:r>
            <a:r>
              <a:rPr kumimoji="1" lang="ja-JP" altLang="en-US" sz="1100" b="1">
                <a:solidFill>
                  <a:srgbClr val="FF0000"/>
                </a:solidFill>
                <a:effectLst/>
                <a:latin typeface="+mn-lt"/>
                <a:ea typeface="+mn-ea"/>
                <a:cs typeface="+mn-cs"/>
              </a:rPr>
              <a:t>ない</a:t>
            </a:r>
            <a:r>
              <a:rPr kumimoji="1" lang="ja-JP" altLang="ja-JP" sz="1100" b="1">
                <a:solidFill>
                  <a:srgbClr val="FF0000"/>
                </a:solidFill>
                <a:effectLst/>
                <a:latin typeface="+mn-lt"/>
                <a:ea typeface="+mn-ea"/>
                <a:cs typeface="+mn-cs"/>
              </a:rPr>
              <a:t>場合</a:t>
            </a:r>
            <a:endParaRPr kumimoji="1" lang="en-US" altLang="ja-JP" sz="1100" b="1">
              <a:solidFill>
                <a:srgbClr val="FF0000"/>
              </a:solidFill>
              <a:effectLst/>
              <a:latin typeface="+mn-lt"/>
              <a:ea typeface="+mn-ea"/>
              <a:cs typeface="+mn-cs"/>
            </a:endParaRPr>
          </a:p>
          <a:p>
            <a:r>
              <a:rPr lang="ja-JP" altLang="en-US">
                <a:solidFill>
                  <a:srgbClr val="FF0000"/>
                </a:solidFill>
                <a:effectLst/>
              </a:rPr>
              <a:t>　減価償却費のみ算入の上、該当なしの左側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xdr:txBody>
      </xdr:sp>
      <xdr:cxnSp macro="">
        <xdr:nvCxnSpPr>
          <xdr:cNvPr id="13" name="直線矢印コネクタ 12"/>
          <xdr:cNvCxnSpPr/>
        </xdr:nvCxnSpPr>
        <xdr:spPr>
          <a:xfrm flipH="1">
            <a:off x="9153526" y="10843569"/>
            <a:ext cx="211066" cy="339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10583</xdr:colOff>
      <xdr:row>36</xdr:row>
      <xdr:rowOff>148171</xdr:rowOff>
    </xdr:from>
    <xdr:to>
      <xdr:col>23</xdr:col>
      <xdr:colOff>84666</xdr:colOff>
      <xdr:row>46</xdr:row>
      <xdr:rowOff>148171</xdr:rowOff>
    </xdr:to>
    <xdr:grpSp>
      <xdr:nvGrpSpPr>
        <xdr:cNvPr id="15" name="グループ化 14"/>
        <xdr:cNvGrpSpPr/>
      </xdr:nvGrpSpPr>
      <xdr:grpSpPr>
        <a:xfrm>
          <a:off x="9207500" y="12065004"/>
          <a:ext cx="5577416" cy="1767417"/>
          <a:chOff x="9173686" y="10063833"/>
          <a:chExt cx="5560661" cy="1784179"/>
        </a:xfrm>
      </xdr:grpSpPr>
      <xdr:sp macro="" textlink="">
        <xdr:nvSpPr>
          <xdr:cNvPr id="16" name="テキスト ボックス 15"/>
          <xdr:cNvSpPr txBox="1"/>
        </xdr:nvSpPr>
        <xdr:spPr>
          <a:xfrm>
            <a:off x="9365244" y="10844339"/>
            <a:ext cx="5369103" cy="10036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ja-JP" sz="1100" b="1">
                <a:solidFill>
                  <a:srgbClr val="FF0000"/>
                </a:solidFill>
                <a:effectLst/>
                <a:latin typeface="+mn-lt"/>
                <a:ea typeface="+mn-ea"/>
                <a:cs typeface="+mn-cs"/>
              </a:rPr>
              <a:t>短時間労働者</a:t>
            </a:r>
            <a:r>
              <a:rPr kumimoji="1" lang="ja-JP" altLang="en-US" sz="1100" b="1">
                <a:solidFill>
                  <a:srgbClr val="FF0000"/>
                </a:solidFill>
              </a:rPr>
              <a:t>がいる場合</a:t>
            </a:r>
            <a:endParaRPr kumimoji="1" lang="en-US" altLang="ja-JP" sz="1100" b="1">
              <a:solidFill>
                <a:srgbClr val="FF0000"/>
              </a:solidFill>
            </a:endParaRPr>
          </a:p>
          <a:p>
            <a:r>
              <a:rPr kumimoji="1" lang="ja-JP" altLang="en-US" sz="1100">
                <a:solidFill>
                  <a:srgbClr val="FF0000"/>
                </a:solidFill>
              </a:rPr>
              <a:t>　従業員数を就業時間により調整の上、はいの左側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短時間労働者がいる場合</a:t>
            </a:r>
            <a:endParaRPr lang="ja-JP" altLang="ja-JP" b="1">
              <a:solidFill>
                <a:srgbClr val="FF0000"/>
              </a:solidFill>
              <a:effectLst/>
            </a:endParaRPr>
          </a:p>
          <a:p>
            <a:r>
              <a:rPr lang="ja-JP" altLang="en-US">
                <a:solidFill>
                  <a:srgbClr val="FF0000"/>
                </a:solidFill>
                <a:effectLst/>
              </a:rPr>
              <a:t>　従業員数をそのまま記載の上、該当なしの左側</a:t>
            </a:r>
            <a:r>
              <a:rPr kumimoji="1" lang="ja-JP" altLang="ja-JP" sz="1100">
                <a:solidFill>
                  <a:srgbClr val="FF0000"/>
                </a:solidFill>
                <a:effectLst/>
                <a:latin typeface="+mn-lt"/>
                <a:ea typeface="+mn-ea"/>
                <a:cs typeface="+mn-cs"/>
              </a:rPr>
              <a:t>セルで○を選択してください。</a:t>
            </a:r>
            <a:endParaRPr lang="ja-JP" altLang="ja-JP">
              <a:solidFill>
                <a:srgbClr val="FF0000"/>
              </a:solidFill>
              <a:effectLst/>
            </a:endParaRPr>
          </a:p>
        </xdr:txBody>
      </xdr:sp>
      <xdr:cxnSp macro="">
        <xdr:nvCxnSpPr>
          <xdr:cNvPr id="17" name="直線矢印コネクタ 16"/>
          <xdr:cNvCxnSpPr/>
        </xdr:nvCxnSpPr>
        <xdr:spPr>
          <a:xfrm flipH="1" flipV="1">
            <a:off x="9173686" y="10063833"/>
            <a:ext cx="179379" cy="8333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381000</xdr:colOff>
      <xdr:row>1</xdr:row>
      <xdr:rowOff>47625</xdr:rowOff>
    </xdr:from>
    <xdr:to>
      <xdr:col>13</xdr:col>
      <xdr:colOff>180975</xdr:colOff>
      <xdr:row>6</xdr:row>
      <xdr:rowOff>76201</xdr:rowOff>
    </xdr:to>
    <xdr:sp macro="" textlink="">
      <xdr:nvSpPr>
        <xdr:cNvPr id="2" name="テキスト ボックス 1"/>
        <xdr:cNvSpPr txBox="1"/>
      </xdr:nvSpPr>
      <xdr:spPr>
        <a:xfrm>
          <a:off x="5753100" y="295275"/>
          <a:ext cx="3914775" cy="9810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当シートは申請書ワードファイル・３計画目標値の詳細の代わりに使用可能</a:t>
          </a:r>
          <a:r>
            <a:rPr kumimoji="1" lang="ja-JP" altLang="en-US" sz="1100">
              <a:solidFill>
                <a:sysClr val="windowText" lastClr="000000"/>
              </a:solidFill>
            </a:rPr>
            <a:t>です。その場合、その旨ワードファイル・</a:t>
          </a:r>
          <a:r>
            <a:rPr kumimoji="1" lang="ja-JP" altLang="ja-JP" sz="1100">
              <a:solidFill>
                <a:sysClr val="windowText" lastClr="000000"/>
              </a:solidFill>
              <a:effectLst/>
              <a:latin typeface="+mn-lt"/>
              <a:ea typeface="+mn-ea"/>
              <a:cs typeface="+mn-cs"/>
            </a:rPr>
            <a:t>３計画目標値の詳細</a:t>
          </a:r>
          <a:r>
            <a:rPr kumimoji="1" lang="ja-JP" altLang="en-US" sz="1100">
              <a:solidFill>
                <a:sysClr val="windowText" lastClr="000000"/>
              </a:solidFill>
            </a:rPr>
            <a:t>に記載してください。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217715</xdr:colOff>
      <xdr:row>2</xdr:row>
      <xdr:rowOff>231323</xdr:rowOff>
    </xdr:from>
    <xdr:to>
      <xdr:col>20</xdr:col>
      <xdr:colOff>50347</xdr:colOff>
      <xdr:row>3</xdr:row>
      <xdr:rowOff>495301</xdr:rowOff>
    </xdr:to>
    <xdr:sp macro="" textlink="">
      <xdr:nvSpPr>
        <xdr:cNvPr id="2" name="テキスト ボックス 1"/>
        <xdr:cNvSpPr txBox="1"/>
      </xdr:nvSpPr>
      <xdr:spPr>
        <a:xfrm>
          <a:off x="11076215" y="717098"/>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当シートは申請書のワードファイル・５資金計画の詳細の代わりに使用可能</a:t>
          </a:r>
          <a:r>
            <a:rPr kumimoji="1" lang="ja-JP" altLang="en-US" sz="1100">
              <a:solidFill>
                <a:sysClr val="windowText" lastClr="000000"/>
              </a:solidFill>
            </a:rPr>
            <a:t>です。その場合、その旨ワードファイル・</a:t>
          </a:r>
          <a:r>
            <a:rPr kumimoji="1" lang="ja-JP" altLang="ja-JP" sz="1100">
              <a:solidFill>
                <a:sysClr val="windowText" lastClr="000000"/>
              </a:solidFill>
              <a:effectLst/>
              <a:latin typeface="+mn-lt"/>
              <a:ea typeface="+mn-ea"/>
              <a:cs typeface="+mn-cs"/>
            </a:rPr>
            <a:t>５資金計画の詳細</a:t>
          </a:r>
          <a:r>
            <a:rPr kumimoji="1" lang="ja-JP" altLang="en-US" sz="1100">
              <a:solidFill>
                <a:sysClr val="windowText" lastClr="000000"/>
              </a:solidFill>
            </a:rPr>
            <a:t>に記載してください。</a:t>
          </a:r>
        </a:p>
      </xdr:txBody>
    </xdr:sp>
    <xdr:clientData/>
  </xdr:twoCellAnchor>
  <xdr:twoCellAnchor>
    <xdr:from>
      <xdr:col>14</xdr:col>
      <xdr:colOff>180975</xdr:colOff>
      <xdr:row>5</xdr:row>
      <xdr:rowOff>333375</xdr:rowOff>
    </xdr:from>
    <xdr:to>
      <xdr:col>20</xdr:col>
      <xdr:colOff>13607</xdr:colOff>
      <xdr:row>6</xdr:row>
      <xdr:rowOff>597353</xdr:rowOff>
    </xdr:to>
    <xdr:sp macro="" textlink="">
      <xdr:nvSpPr>
        <xdr:cNvPr id="3" name="テキスト ボックス 2"/>
        <xdr:cNvSpPr txBox="1"/>
      </xdr:nvSpPr>
      <xdr:spPr>
        <a:xfrm>
          <a:off x="11344275" y="2705100"/>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道の制度融資の欄は削除しております。</a:t>
          </a:r>
          <a:endParaRPr kumimoji="1" lang="en-US" altLang="ja-JP" sz="1100">
            <a:solidFill>
              <a:sysClr val="windowText" lastClr="000000"/>
            </a:solidFill>
          </a:endParaRPr>
        </a:p>
        <a:p>
          <a:r>
            <a:rPr kumimoji="1" lang="ja-JP" altLang="en-US" sz="1100">
              <a:solidFill>
                <a:sysClr val="windowText" lastClr="000000"/>
              </a:solidFill>
            </a:rPr>
            <a:t>必要な場合は新たに行を挿入してください。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337518</xdr:colOff>
      <xdr:row>1</xdr:row>
      <xdr:rowOff>5164</xdr:rowOff>
    </xdr:from>
    <xdr:to>
      <xdr:col>24</xdr:col>
      <xdr:colOff>30117</xdr:colOff>
      <xdr:row>32</xdr:row>
      <xdr:rowOff>80868</xdr:rowOff>
    </xdr:to>
    <xdr:grpSp>
      <xdr:nvGrpSpPr>
        <xdr:cNvPr id="51" name="グループ化 50"/>
        <xdr:cNvGrpSpPr/>
      </xdr:nvGrpSpPr>
      <xdr:grpSpPr>
        <a:xfrm>
          <a:off x="4699968" y="243289"/>
          <a:ext cx="10522524" cy="7457579"/>
          <a:chOff x="5176218" y="252814"/>
          <a:chExt cx="10665399" cy="7457579"/>
        </a:xfrm>
      </xdr:grpSpPr>
      <xdr:grpSp>
        <xdr:nvGrpSpPr>
          <xdr:cNvPr id="50" name="グループ化 49"/>
          <xdr:cNvGrpSpPr/>
        </xdr:nvGrpSpPr>
        <xdr:grpSpPr>
          <a:xfrm>
            <a:off x="5176218" y="252814"/>
            <a:ext cx="10665399" cy="7457579"/>
            <a:chOff x="5176218" y="252814"/>
            <a:chExt cx="10665399" cy="7457579"/>
          </a:xfrm>
        </xdr:grpSpPr>
        <xdr:grpSp>
          <xdr:nvGrpSpPr>
            <xdr:cNvPr id="43" name="グループ化 42"/>
            <xdr:cNvGrpSpPr/>
          </xdr:nvGrpSpPr>
          <xdr:grpSpPr>
            <a:xfrm>
              <a:off x="5176218" y="252814"/>
              <a:ext cx="10665399" cy="7457579"/>
              <a:chOff x="4671393" y="271864"/>
              <a:chExt cx="10665399" cy="7457579"/>
            </a:xfrm>
          </xdr:grpSpPr>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393" y="271864"/>
                <a:ext cx="10665399" cy="7457579"/>
              </a:xfrm>
              <a:prstGeom prst="rect">
                <a:avLst/>
              </a:prstGeom>
              <a:ln>
                <a:solidFill>
                  <a:schemeClr val="dk1"/>
                </a:solidFill>
              </a:ln>
            </xdr:spPr>
          </xdr:pic>
          <xdr:grpSp>
            <xdr:nvGrpSpPr>
              <xdr:cNvPr id="42" name="グループ化 41"/>
              <xdr:cNvGrpSpPr/>
            </xdr:nvGrpSpPr>
            <xdr:grpSpPr>
              <a:xfrm>
                <a:off x="5161628" y="2952201"/>
                <a:ext cx="3232797" cy="2117037"/>
                <a:chOff x="5161628" y="2952201"/>
                <a:chExt cx="3232797" cy="2117037"/>
              </a:xfrm>
            </xdr:grpSpPr>
            <xdr:sp macro="" textlink="">
              <xdr:nvSpPr>
                <xdr:cNvPr id="5" name="正方形/長方形 4"/>
                <xdr:cNvSpPr/>
              </xdr:nvSpPr>
              <xdr:spPr>
                <a:xfrm>
                  <a:off x="5161628" y="2952201"/>
                  <a:ext cx="3232797" cy="4556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5352651" y="4333657"/>
                  <a:ext cx="3041773" cy="2577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5163642" y="4623767"/>
                  <a:ext cx="3230782" cy="4454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5" name="グループ化 34"/>
              <xdr:cNvGrpSpPr/>
            </xdr:nvGrpSpPr>
            <xdr:grpSpPr>
              <a:xfrm>
                <a:off x="8553449" y="3618440"/>
                <a:ext cx="6279092" cy="3123062"/>
                <a:chOff x="8546041" y="3726390"/>
                <a:chExt cx="6298142" cy="3192078"/>
              </a:xfrm>
            </xdr:grpSpPr>
            <xdr:sp macro="" textlink="">
              <xdr:nvSpPr>
                <xdr:cNvPr id="29" name="正方形/長方形 28"/>
                <xdr:cNvSpPr/>
              </xdr:nvSpPr>
              <xdr:spPr>
                <a:xfrm>
                  <a:off x="8546041" y="6621990"/>
                  <a:ext cx="3100255" cy="296478"/>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8551332" y="4230158"/>
                  <a:ext cx="3100917" cy="262994"/>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xdr:cNvSpPr/>
              </xdr:nvSpPr>
              <xdr:spPr>
                <a:xfrm>
                  <a:off x="11920395" y="3726390"/>
                  <a:ext cx="2906855" cy="278417"/>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11901027" y="4912100"/>
                  <a:ext cx="2943156" cy="268968"/>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49" name="グループ化 48"/>
            <xdr:cNvGrpSpPr/>
          </xdr:nvGrpSpPr>
          <xdr:grpSpPr>
            <a:xfrm>
              <a:off x="9071943" y="3386539"/>
              <a:ext cx="6263307" cy="1915052"/>
              <a:chOff x="9071943" y="3386539"/>
              <a:chExt cx="6263307" cy="1915052"/>
            </a:xfrm>
          </xdr:grpSpPr>
          <xdr:sp macro="" textlink="">
            <xdr:nvSpPr>
              <xdr:cNvPr id="44" name="正方形/長方形 43"/>
              <xdr:cNvSpPr/>
            </xdr:nvSpPr>
            <xdr:spPr>
              <a:xfrm>
                <a:off x="9081468" y="3634189"/>
                <a:ext cx="3025274"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正方形/長方形 44"/>
              <xdr:cNvSpPr/>
            </xdr:nvSpPr>
            <xdr:spPr>
              <a:xfrm>
                <a:off x="12434268" y="3872314"/>
                <a:ext cx="2872407"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正方形/長方形 45"/>
              <xdr:cNvSpPr/>
            </xdr:nvSpPr>
            <xdr:spPr>
              <a:xfrm>
                <a:off x="12100893" y="5043889"/>
                <a:ext cx="3234357"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正方形/長方形 46"/>
              <xdr:cNvSpPr/>
            </xdr:nvSpPr>
            <xdr:spPr>
              <a:xfrm>
                <a:off x="9071943" y="3386539"/>
                <a:ext cx="3025274" cy="25770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48" name="正方形/長方形 47"/>
          <xdr:cNvSpPr/>
        </xdr:nvSpPr>
        <xdr:spPr>
          <a:xfrm>
            <a:off x="9062418" y="3129364"/>
            <a:ext cx="3025274" cy="257702"/>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Q67"/>
  <sheetViews>
    <sheetView showGridLines="0" tabSelected="1" view="pageBreakPreview" zoomScale="85" zoomScaleNormal="85" zoomScaleSheetLayoutView="85" workbookViewId="0">
      <pane xSplit="4" ySplit="7" topLeftCell="E8" activePane="bottomRight" state="frozen"/>
      <selection pane="topRight" activeCell="E1" sqref="E1"/>
      <selection pane="bottomLeft" activeCell="A7" sqref="A7"/>
      <selection pane="bottomRight" activeCell="K56" sqref="K56"/>
    </sheetView>
  </sheetViews>
  <sheetFormatPr defaultColWidth="9" defaultRowHeight="19.5" customHeight="1"/>
  <cols>
    <col min="1" max="1" width="1.125" style="32" customWidth="1"/>
    <col min="2" max="2" width="3.875" style="32" customWidth="1"/>
    <col min="3" max="3" width="2.375" style="32" customWidth="1"/>
    <col min="4" max="4" width="11.25" style="32" customWidth="1"/>
    <col min="5" max="6" width="10.75" style="32" customWidth="1"/>
    <col min="7" max="13" width="10" style="32" customWidth="1"/>
    <col min="14" max="14" width="7.25" style="32" customWidth="1"/>
    <col min="15" max="15" width="27.5" style="32" customWidth="1"/>
    <col min="16" max="16" width="1.125" style="32" customWidth="1"/>
    <col min="17" max="16384" width="9" style="32"/>
  </cols>
  <sheetData>
    <row r="1" spans="2:15" ht="19.5" customHeight="1">
      <c r="B1" s="31" t="s">
        <v>174</v>
      </c>
      <c r="H1" s="277"/>
      <c r="I1" s="36"/>
      <c r="J1" s="36"/>
      <c r="K1" s="36"/>
      <c r="L1" s="278"/>
      <c r="M1" s="278"/>
      <c r="N1" s="36"/>
    </row>
    <row r="2" spans="2:15" ht="5.0999999999999996" customHeight="1" thickBot="1">
      <c r="B2" s="31"/>
      <c r="L2" s="33"/>
      <c r="M2" s="33"/>
      <c r="O2" s="34"/>
    </row>
    <row r="3" spans="2:15" ht="19.5" customHeight="1" thickBot="1">
      <c r="B3" s="397" t="s">
        <v>128</v>
      </c>
      <c r="C3" s="398"/>
      <c r="D3" s="399"/>
      <c r="E3" s="386" t="s">
        <v>239</v>
      </c>
      <c r="F3" s="387"/>
      <c r="G3" s="387"/>
      <c r="H3" s="387"/>
      <c r="I3" s="387"/>
      <c r="J3" s="387"/>
      <c r="K3" s="387"/>
      <c r="L3" s="387"/>
      <c r="M3" s="387"/>
      <c r="N3" s="388"/>
      <c r="O3" s="34"/>
    </row>
    <row r="4" spans="2:15" ht="7.5" customHeight="1" thickBot="1">
      <c r="B4" s="36"/>
      <c r="C4" s="36"/>
      <c r="D4" s="36"/>
      <c r="E4" s="36"/>
      <c r="F4" s="36"/>
      <c r="G4" s="36"/>
      <c r="L4" s="33"/>
      <c r="M4" s="33"/>
      <c r="O4" s="34"/>
    </row>
    <row r="5" spans="2:15" ht="19.5" customHeight="1" thickBot="1">
      <c r="B5" s="320">
        <v>4</v>
      </c>
      <c r="C5" s="242" t="s">
        <v>195</v>
      </c>
      <c r="L5" s="33"/>
      <c r="M5" s="33"/>
      <c r="O5" s="34"/>
    </row>
    <row r="6" spans="2:15" ht="19.5" customHeight="1">
      <c r="B6" s="363"/>
      <c r="C6" s="242" t="s">
        <v>196</v>
      </c>
      <c r="L6" s="33"/>
      <c r="M6" s="33"/>
      <c r="O6" s="34" t="s">
        <v>120</v>
      </c>
    </row>
    <row r="7" spans="2:15" s="35" customFormat="1" ht="20.100000000000001" customHeight="1">
      <c r="B7" s="198"/>
      <c r="C7" s="199"/>
      <c r="D7" s="213"/>
      <c r="E7" s="199" t="s">
        <v>117</v>
      </c>
      <c r="F7" s="199" t="s">
        <v>118</v>
      </c>
      <c r="G7" s="199" t="s">
        <v>12</v>
      </c>
      <c r="H7" s="222" t="s">
        <v>240</v>
      </c>
      <c r="I7" s="199" t="s">
        <v>241</v>
      </c>
      <c r="J7" s="199" t="s">
        <v>242</v>
      </c>
      <c r="K7" s="199" t="s">
        <v>145</v>
      </c>
      <c r="L7" s="199" t="s">
        <v>146</v>
      </c>
      <c r="M7" s="199" t="s">
        <v>147</v>
      </c>
      <c r="N7" s="409" t="s">
        <v>11</v>
      </c>
      <c r="O7" s="407" t="s">
        <v>122</v>
      </c>
    </row>
    <row r="8" spans="2:15" s="35" customFormat="1" ht="20.100000000000001" customHeight="1">
      <c r="B8" s="215"/>
      <c r="C8" s="55"/>
      <c r="D8" s="214"/>
      <c r="E8" s="258" t="s">
        <v>243</v>
      </c>
      <c r="F8" s="259" t="s">
        <v>244</v>
      </c>
      <c r="G8" s="259" t="s">
        <v>245</v>
      </c>
      <c r="H8" s="260" t="s">
        <v>246</v>
      </c>
      <c r="I8" s="259" t="s">
        <v>247</v>
      </c>
      <c r="J8" s="259" t="s">
        <v>248</v>
      </c>
      <c r="K8" s="259" t="s">
        <v>249</v>
      </c>
      <c r="L8" s="259" t="s">
        <v>202</v>
      </c>
      <c r="M8" s="259" t="s">
        <v>138</v>
      </c>
      <c r="N8" s="410"/>
      <c r="O8" s="408"/>
    </row>
    <row r="9" spans="2:15" ht="19.5" customHeight="1">
      <c r="B9" s="52" t="s">
        <v>207</v>
      </c>
      <c r="C9" s="220"/>
      <c r="D9" s="221"/>
      <c r="E9" s="36">
        <f t="shared" ref="E9:F9" si="0">SUM(E10:E11)</f>
        <v>2407765</v>
      </c>
      <c r="F9" s="36">
        <f t="shared" si="0"/>
        <v>2410234</v>
      </c>
      <c r="G9" s="36">
        <f>SUM(G10:G11)</f>
        <v>2412047</v>
      </c>
      <c r="H9" s="59">
        <f t="shared" ref="H9:M9" si="1">SUM(H10:H11)</f>
        <v>2500000</v>
      </c>
      <c r="I9" s="36">
        <f t="shared" si="1"/>
        <v>2526100</v>
      </c>
      <c r="J9" s="36">
        <f t="shared" si="1"/>
        <v>2571340</v>
      </c>
      <c r="K9" s="36">
        <f t="shared" si="1"/>
        <v>2650510</v>
      </c>
      <c r="L9" s="36">
        <f t="shared" si="1"/>
        <v>0</v>
      </c>
      <c r="M9" s="36">
        <f t="shared" si="1"/>
        <v>0</v>
      </c>
      <c r="N9" s="289">
        <f>IF(+$G9=0,"－",ROUND(INDEX($J9:$M9,1,$B$5-2)/$G9*1000,0)/10)</f>
        <v>109.9</v>
      </c>
      <c r="O9" s="236" t="s">
        <v>175</v>
      </c>
    </row>
    <row r="10" spans="2:15" ht="19.5" customHeight="1">
      <c r="B10" s="69"/>
      <c r="C10" s="37" t="s">
        <v>0</v>
      </c>
      <c r="E10" s="243">
        <v>2407765</v>
      </c>
      <c r="F10" s="244">
        <v>2410234</v>
      </c>
      <c r="G10" s="244">
        <v>2412047</v>
      </c>
      <c r="H10" s="245">
        <v>2413000</v>
      </c>
      <c r="I10" s="244">
        <v>2413000</v>
      </c>
      <c r="J10" s="244">
        <v>2413000</v>
      </c>
      <c r="K10" s="244">
        <v>2413000</v>
      </c>
      <c r="L10" s="244"/>
      <c r="M10" s="244"/>
      <c r="N10" s="289">
        <f>IF(+$G10=0,"－",ROUND(INDEX($J10:$M10,1,$B$5-2)/$G10*1000,0)/10)</f>
        <v>100</v>
      </c>
      <c r="O10" s="342" t="s">
        <v>251</v>
      </c>
    </row>
    <row r="11" spans="2:15" ht="19.5" customHeight="1">
      <c r="B11" s="70"/>
      <c r="C11" s="39" t="s">
        <v>1</v>
      </c>
      <c r="D11" s="39"/>
      <c r="E11" s="55" t="s">
        <v>25</v>
      </c>
      <c r="F11" s="55" t="s">
        <v>25</v>
      </c>
      <c r="G11" s="55" t="s">
        <v>25</v>
      </c>
      <c r="H11" s="246">
        <v>87000</v>
      </c>
      <c r="I11" s="247">
        <f>H11*1.3</f>
        <v>113100</v>
      </c>
      <c r="J11" s="247">
        <f>I11*1.4</f>
        <v>158340</v>
      </c>
      <c r="K11" s="247">
        <f>J11*1.5</f>
        <v>237510</v>
      </c>
      <c r="L11" s="247"/>
      <c r="M11" s="247"/>
      <c r="N11" s="290" t="s">
        <v>119</v>
      </c>
      <c r="O11" s="343" t="s">
        <v>258</v>
      </c>
    </row>
    <row r="12" spans="2:15" ht="19.5" customHeight="1">
      <c r="B12" s="389" t="s">
        <v>208</v>
      </c>
      <c r="C12" s="40" t="s">
        <v>2</v>
      </c>
      <c r="D12" s="41"/>
      <c r="E12" s="302"/>
      <c r="F12" s="302"/>
      <c r="G12" s="40">
        <f t="shared" ref="G12:H12" si="2">SUM(G13:G14)</f>
        <v>1206023.5</v>
      </c>
      <c r="H12" s="60">
        <f t="shared" si="2"/>
        <v>1250000</v>
      </c>
      <c r="I12" s="40">
        <f>SUM(I13:I14)</f>
        <v>1263050</v>
      </c>
      <c r="J12" s="40">
        <f>SUM(J13:J14)</f>
        <v>1285670</v>
      </c>
      <c r="K12" s="40">
        <f t="shared" ref="K12:M12" si="3">SUM(K13:K14)</f>
        <v>1325255</v>
      </c>
      <c r="L12" s="40">
        <f t="shared" si="3"/>
        <v>0</v>
      </c>
      <c r="M12" s="40">
        <f t="shared" si="3"/>
        <v>0</v>
      </c>
      <c r="N12" s="289">
        <f>IF(+$G12=0,"－",ROUND(INDEX($J12:$M12,1,$B$5-2)/$G12*1000,0)/10)</f>
        <v>109.9</v>
      </c>
      <c r="O12" s="237"/>
    </row>
    <row r="13" spans="2:15" ht="19.5" customHeight="1">
      <c r="B13" s="390"/>
      <c r="C13" s="36"/>
      <c r="D13" s="37" t="s">
        <v>0</v>
      </c>
      <c r="E13" s="301"/>
      <c r="F13" s="301"/>
      <c r="G13" s="244">
        <v>1206023.5</v>
      </c>
      <c r="H13" s="245">
        <f>H10*0.5</f>
        <v>1206500</v>
      </c>
      <c r="I13" s="244">
        <f t="shared" ref="I13:K13" si="4">I10*0.5</f>
        <v>1206500</v>
      </c>
      <c r="J13" s="244">
        <f t="shared" si="4"/>
        <v>1206500</v>
      </c>
      <c r="K13" s="244">
        <f t="shared" si="4"/>
        <v>1206500</v>
      </c>
      <c r="L13" s="244"/>
      <c r="M13" s="244"/>
      <c r="N13" s="289">
        <f>IF(+$G13=0,"－",ROUND(INDEX($J13:$M13,1,$B$5-2)/$G13*1000,0)/10)</f>
        <v>100</v>
      </c>
      <c r="O13" s="342" t="s">
        <v>263</v>
      </c>
    </row>
    <row r="14" spans="2:15" ht="19.5" customHeight="1">
      <c r="B14" s="390"/>
      <c r="C14" s="36"/>
      <c r="D14" s="37" t="s">
        <v>1</v>
      </c>
      <c r="E14" s="303"/>
      <c r="F14" s="303"/>
      <c r="G14" s="56" t="s">
        <v>25</v>
      </c>
      <c r="H14" s="245">
        <f>H11*0.5</f>
        <v>43500</v>
      </c>
      <c r="I14" s="244">
        <f t="shared" ref="I14:K14" si="5">I11*0.5</f>
        <v>56550</v>
      </c>
      <c r="J14" s="244">
        <f t="shared" si="5"/>
        <v>79170</v>
      </c>
      <c r="K14" s="244">
        <f t="shared" si="5"/>
        <v>118755</v>
      </c>
      <c r="L14" s="244"/>
      <c r="M14" s="249"/>
      <c r="N14" s="291" t="s">
        <v>119</v>
      </c>
      <c r="O14" s="342" t="s">
        <v>250</v>
      </c>
    </row>
    <row r="15" spans="2:15" ht="19.5" customHeight="1">
      <c r="B15" s="390"/>
      <c r="C15" s="42" t="s">
        <v>3</v>
      </c>
      <c r="D15" s="43"/>
      <c r="E15" s="304"/>
      <c r="F15" s="304"/>
      <c r="G15" s="42">
        <f t="shared" ref="G15" si="6">SUM(G16:G17)</f>
        <v>0</v>
      </c>
      <c r="H15" s="61">
        <f t="shared" ref="H15" si="7">SUM(H16:H17)</f>
        <v>0</v>
      </c>
      <c r="I15" s="42">
        <f>SUM(I16:I17)</f>
        <v>0</v>
      </c>
      <c r="J15" s="42">
        <f>SUM(J16:J17)</f>
        <v>0</v>
      </c>
      <c r="K15" s="42">
        <f t="shared" ref="K15:M15" si="8">SUM(K16:K17)</f>
        <v>0</v>
      </c>
      <c r="L15" s="42">
        <f t="shared" si="8"/>
        <v>0</v>
      </c>
      <c r="M15" s="42">
        <f t="shared" si="8"/>
        <v>0</v>
      </c>
      <c r="N15" s="289" t="str">
        <f>IF(+$G15=0,"－",ROUND(INDEX($J15:$M15,1,$B$5-2)/$G15*1000,0)/10)</f>
        <v>－</v>
      </c>
      <c r="O15" s="238"/>
    </row>
    <row r="16" spans="2:15" ht="19.5" customHeight="1">
      <c r="B16" s="390"/>
      <c r="C16" s="36"/>
      <c r="D16" s="37" t="s">
        <v>0</v>
      </c>
      <c r="E16" s="301"/>
      <c r="F16" s="301"/>
      <c r="G16" s="244">
        <v>0</v>
      </c>
      <c r="H16" s="245">
        <v>0</v>
      </c>
      <c r="I16" s="244">
        <v>0</v>
      </c>
      <c r="J16" s="244">
        <v>0</v>
      </c>
      <c r="K16" s="244">
        <v>0</v>
      </c>
      <c r="L16" s="244"/>
      <c r="M16" s="244"/>
      <c r="N16" s="289" t="str">
        <f>IF(+$G16=0,"－",ROUND(INDEX($J16:$M16,1,$B$5-2)/$G16*1000,0)/10)</f>
        <v>－</v>
      </c>
      <c r="O16" s="342" t="s">
        <v>252</v>
      </c>
    </row>
    <row r="17" spans="2:15" ht="19.5" customHeight="1">
      <c r="B17" s="390"/>
      <c r="C17" s="44"/>
      <c r="D17" s="45" t="s">
        <v>1</v>
      </c>
      <c r="E17" s="305"/>
      <c r="F17" s="305"/>
      <c r="G17" s="57" t="s">
        <v>25</v>
      </c>
      <c r="H17" s="248">
        <v>0</v>
      </c>
      <c r="I17" s="249">
        <v>0</v>
      </c>
      <c r="J17" s="249">
        <v>0</v>
      </c>
      <c r="K17" s="249">
        <v>0</v>
      </c>
      <c r="L17" s="249"/>
      <c r="M17" s="249"/>
      <c r="N17" s="291" t="s">
        <v>119</v>
      </c>
      <c r="O17" s="344" t="s">
        <v>250</v>
      </c>
    </row>
    <row r="18" spans="2:15" ht="19.5" customHeight="1">
      <c r="B18" s="390"/>
      <c r="C18" s="365" t="s">
        <v>198</v>
      </c>
      <c r="D18" s="366"/>
      <c r="E18" s="36">
        <f t="shared" ref="E18:G18" si="9">SUM(E19:E20)</f>
        <v>54315.555555555555</v>
      </c>
      <c r="F18" s="36">
        <f t="shared" si="9"/>
        <v>48884</v>
      </c>
      <c r="G18" s="36">
        <f t="shared" si="9"/>
        <v>43995.6</v>
      </c>
      <c r="H18" s="59">
        <f t="shared" ref="H18" si="10">SUM(H19:H20)</f>
        <v>42500</v>
      </c>
      <c r="I18" s="36">
        <f>SUM(I19:I20)</f>
        <v>41600</v>
      </c>
      <c r="J18" s="36">
        <f>SUM(J19:J20)</f>
        <v>40700</v>
      </c>
      <c r="K18" s="36">
        <f t="shared" ref="K18:M18" si="11">SUM(K19:K20)</f>
        <v>39800</v>
      </c>
      <c r="L18" s="36">
        <f t="shared" si="11"/>
        <v>0</v>
      </c>
      <c r="M18" s="36">
        <f t="shared" si="11"/>
        <v>0</v>
      </c>
      <c r="N18" s="289">
        <f>IF(+$G18=0,"－",ROUND(INDEX($J18:$M18,1,$B$5-2)/$G18*1000,0)/10)</f>
        <v>90.5</v>
      </c>
      <c r="O18" s="236"/>
    </row>
    <row r="19" spans="2:15" ht="19.5" customHeight="1">
      <c r="B19" s="390"/>
      <c r="C19" s="36"/>
      <c r="D19" s="37" t="s">
        <v>0</v>
      </c>
      <c r="E19" s="244">
        <v>54315.555555555555</v>
      </c>
      <c r="F19" s="244">
        <v>48884</v>
      </c>
      <c r="G19" s="244">
        <v>43995.6</v>
      </c>
      <c r="H19" s="245">
        <v>40500</v>
      </c>
      <c r="I19" s="244">
        <v>39600</v>
      </c>
      <c r="J19" s="244">
        <v>38700</v>
      </c>
      <c r="K19" s="244">
        <v>37800</v>
      </c>
      <c r="L19" s="244"/>
      <c r="M19" s="244"/>
      <c r="N19" s="289">
        <f>IF(+$G19=0,"－",ROUND(INDEX($J19:$M19,1,$B$5-2)/$G19*1000,0)/10)</f>
        <v>85.9</v>
      </c>
      <c r="O19" s="342" t="s">
        <v>256</v>
      </c>
    </row>
    <row r="20" spans="2:15" ht="19.5" customHeight="1">
      <c r="B20" s="390"/>
      <c r="C20" s="36"/>
      <c r="D20" s="37" t="s">
        <v>1</v>
      </c>
      <c r="E20" s="57" t="s">
        <v>25</v>
      </c>
      <c r="F20" s="57" t="s">
        <v>25</v>
      </c>
      <c r="G20" s="57" t="s">
        <v>25</v>
      </c>
      <c r="H20" s="245">
        <v>2000</v>
      </c>
      <c r="I20" s="244">
        <v>2000</v>
      </c>
      <c r="J20" s="244">
        <v>2000</v>
      </c>
      <c r="K20" s="244">
        <v>2000</v>
      </c>
      <c r="L20" s="244"/>
      <c r="M20" s="249"/>
      <c r="N20" s="291" t="s">
        <v>119</v>
      </c>
      <c r="O20" s="342" t="s">
        <v>253</v>
      </c>
    </row>
    <row r="21" spans="2:15" ht="19.5" customHeight="1">
      <c r="B21" s="390"/>
      <c r="C21" s="42" t="s">
        <v>5</v>
      </c>
      <c r="D21" s="43"/>
      <c r="E21" s="42">
        <f t="shared" ref="E21:M21" si="12">SUM(E22:E23)</f>
        <v>361164.75</v>
      </c>
      <c r="F21" s="42">
        <f t="shared" si="12"/>
        <v>361535.1</v>
      </c>
      <c r="G21" s="42">
        <f t="shared" si="12"/>
        <v>383895.85281190003</v>
      </c>
      <c r="H21" s="61">
        <f t="shared" si="12"/>
        <v>393040</v>
      </c>
      <c r="I21" s="42">
        <f t="shared" si="12"/>
        <v>395128</v>
      </c>
      <c r="J21" s="42">
        <f t="shared" si="12"/>
        <v>398747.2</v>
      </c>
      <c r="K21" s="42">
        <f t="shared" si="12"/>
        <v>405080.8</v>
      </c>
      <c r="L21" s="42">
        <f t="shared" si="12"/>
        <v>0</v>
      </c>
      <c r="M21" s="42">
        <f t="shared" si="12"/>
        <v>0</v>
      </c>
      <c r="N21" s="289">
        <f>IF(+$G21=0,"－",ROUND(INDEX($J21:$M21,1,$B$5-2)/$G21*1000,0)/10)</f>
        <v>105.5</v>
      </c>
      <c r="O21" s="238"/>
    </row>
    <row r="22" spans="2:15" ht="19.5" customHeight="1">
      <c r="B22" s="390"/>
      <c r="C22" s="36"/>
      <c r="D22" s="37" t="s">
        <v>0</v>
      </c>
      <c r="E22" s="244">
        <v>361164.75</v>
      </c>
      <c r="F22" s="244">
        <v>361535.1</v>
      </c>
      <c r="G22" s="244">
        <v>383895.85281190003</v>
      </c>
      <c r="H22" s="245">
        <f>H10*0.16</f>
        <v>386080</v>
      </c>
      <c r="I22" s="244">
        <f t="shared" ref="I22:K22" si="13">I10*0.16</f>
        <v>386080</v>
      </c>
      <c r="J22" s="244">
        <f t="shared" si="13"/>
        <v>386080</v>
      </c>
      <c r="K22" s="244">
        <f t="shared" si="13"/>
        <v>386080</v>
      </c>
      <c r="L22" s="244"/>
      <c r="M22" s="244"/>
      <c r="N22" s="289">
        <f>IF(+$G22=0,"－",ROUND(INDEX($J22:$M22,1,$B$5-2)/$G22*1000,0)/10)</f>
        <v>100.6</v>
      </c>
      <c r="O22" s="342" t="s">
        <v>262</v>
      </c>
    </row>
    <row r="23" spans="2:15" ht="18.75" customHeight="1">
      <c r="B23" s="390"/>
      <c r="C23" s="44"/>
      <c r="D23" s="45" t="s">
        <v>1</v>
      </c>
      <c r="E23" s="57" t="s">
        <v>119</v>
      </c>
      <c r="F23" s="57" t="s">
        <v>25</v>
      </c>
      <c r="G23" s="57" t="s">
        <v>25</v>
      </c>
      <c r="H23" s="248">
        <f>H14*0.16</f>
        <v>6960</v>
      </c>
      <c r="I23" s="249">
        <f t="shared" ref="I23:K23" si="14">I14*0.16</f>
        <v>9048</v>
      </c>
      <c r="J23" s="249">
        <f t="shared" si="14"/>
        <v>12667.2</v>
      </c>
      <c r="K23" s="249">
        <f t="shared" si="14"/>
        <v>19000.8</v>
      </c>
      <c r="L23" s="249"/>
      <c r="M23" s="249"/>
      <c r="N23" s="291" t="s">
        <v>119</v>
      </c>
      <c r="O23" s="385" t="s">
        <v>254</v>
      </c>
    </row>
    <row r="24" spans="2:15" ht="19.5" customHeight="1">
      <c r="B24" s="390"/>
      <c r="C24" s="36" t="s">
        <v>6</v>
      </c>
      <c r="D24" s="37"/>
      <c r="E24" s="301"/>
      <c r="F24" s="301"/>
      <c r="G24" s="36">
        <f t="shared" ref="G24:M24" si="15">SUM(G25:G26)</f>
        <v>203691.04718809994</v>
      </c>
      <c r="H24" s="59">
        <f t="shared" si="15"/>
        <v>210000</v>
      </c>
      <c r="I24" s="36">
        <f t="shared" si="15"/>
        <v>212192.4</v>
      </c>
      <c r="J24" s="36">
        <f t="shared" si="15"/>
        <v>215992.56</v>
      </c>
      <c r="K24" s="36">
        <f t="shared" si="15"/>
        <v>222642.84</v>
      </c>
      <c r="L24" s="36">
        <f t="shared" si="15"/>
        <v>0</v>
      </c>
      <c r="M24" s="36">
        <f t="shared" si="15"/>
        <v>0</v>
      </c>
      <c r="N24" s="289">
        <f>IF(+$G24=0,"－",ROUND(INDEX($J24:$M24,1,$B$5-2)/$G24*1000,0)/10)</f>
        <v>109.3</v>
      </c>
      <c r="O24" s="236"/>
    </row>
    <row r="25" spans="2:15" ht="19.5" customHeight="1">
      <c r="B25" s="390"/>
      <c r="C25" s="36"/>
      <c r="D25" s="37" t="s">
        <v>0</v>
      </c>
      <c r="E25" s="301"/>
      <c r="F25" s="301"/>
      <c r="G25" s="244">
        <v>203691.04718809994</v>
      </c>
      <c r="H25" s="245">
        <f>H10*0.084</f>
        <v>202692</v>
      </c>
      <c r="I25" s="244">
        <f t="shared" ref="I25:K25" si="16">I10*0.084</f>
        <v>202692</v>
      </c>
      <c r="J25" s="244">
        <f t="shared" si="16"/>
        <v>202692</v>
      </c>
      <c r="K25" s="244">
        <f t="shared" si="16"/>
        <v>202692</v>
      </c>
      <c r="L25" s="244"/>
      <c r="M25" s="244"/>
      <c r="N25" s="289">
        <f>IF(+$G25=0,"－",ROUND(INDEX($J25:$M25,1,$B$5-2)/$G25*1000,0)/10)</f>
        <v>99.5</v>
      </c>
      <c r="O25" s="342" t="s">
        <v>264</v>
      </c>
    </row>
    <row r="26" spans="2:15" ht="19.5" customHeight="1">
      <c r="B26" s="390"/>
      <c r="C26" s="36"/>
      <c r="D26" s="37" t="s">
        <v>1</v>
      </c>
      <c r="E26" s="305"/>
      <c r="F26" s="305"/>
      <c r="G26" s="57" t="s">
        <v>25</v>
      </c>
      <c r="H26" s="245">
        <f>H11*0.084</f>
        <v>7308</v>
      </c>
      <c r="I26" s="244">
        <f t="shared" ref="I26:K26" si="17">I11*0.084</f>
        <v>9500.4000000000015</v>
      </c>
      <c r="J26" s="244">
        <f t="shared" si="17"/>
        <v>13300.560000000001</v>
      </c>
      <c r="K26" s="244">
        <f t="shared" si="17"/>
        <v>19950.84</v>
      </c>
      <c r="L26" s="244"/>
      <c r="M26" s="249"/>
      <c r="N26" s="291" t="s">
        <v>119</v>
      </c>
      <c r="O26" s="342" t="s">
        <v>254</v>
      </c>
    </row>
    <row r="27" spans="2:15" ht="19.5" customHeight="1">
      <c r="B27" s="391" t="s">
        <v>7</v>
      </c>
      <c r="C27" s="392"/>
      <c r="D27" s="393"/>
      <c r="E27" s="319">
        <v>1759362</v>
      </c>
      <c r="F27" s="319">
        <v>1815989</v>
      </c>
      <c r="G27" s="46">
        <f>SUM(G12,G15,G18,G21,G24)</f>
        <v>1837606</v>
      </c>
      <c r="H27" s="62">
        <f t="shared" ref="H27:M27" si="18">SUM(H12,H15,H18,H21,H24)</f>
        <v>1895540</v>
      </c>
      <c r="I27" s="46">
        <f t="shared" si="18"/>
        <v>1911970.4</v>
      </c>
      <c r="J27" s="46">
        <f t="shared" si="18"/>
        <v>1941109.76</v>
      </c>
      <c r="K27" s="46">
        <f t="shared" si="18"/>
        <v>1992778.6400000001</v>
      </c>
      <c r="L27" s="46">
        <f t="shared" si="18"/>
        <v>0</v>
      </c>
      <c r="M27" s="46">
        <f t="shared" si="18"/>
        <v>0</v>
      </c>
      <c r="N27" s="289">
        <f>IF(+$G27=0,"－",ROUND(INDEX($J27:$M27,1,$B$5-2)/$G27*1000,0)/10)</f>
        <v>108.4</v>
      </c>
      <c r="O27" s="306" t="s">
        <v>177</v>
      </c>
    </row>
    <row r="28" spans="2:15" ht="19.5" customHeight="1">
      <c r="B28" s="425" t="s">
        <v>209</v>
      </c>
      <c r="C28" s="426"/>
      <c r="D28" s="427"/>
      <c r="E28" s="47">
        <f t="shared" ref="E28:F28" si="19">E9-E27</f>
        <v>648403</v>
      </c>
      <c r="F28" s="47">
        <f t="shared" si="19"/>
        <v>594245</v>
      </c>
      <c r="G28" s="47">
        <f>G9-G27</f>
        <v>574441</v>
      </c>
      <c r="H28" s="63">
        <f t="shared" ref="H28:M28" si="20">H9-H27</f>
        <v>604460</v>
      </c>
      <c r="I28" s="47">
        <f t="shared" si="20"/>
        <v>614129.60000000009</v>
      </c>
      <c r="J28" s="47">
        <f t="shared" si="20"/>
        <v>630230.24</v>
      </c>
      <c r="K28" s="47">
        <f t="shared" si="20"/>
        <v>657731.35999999987</v>
      </c>
      <c r="L28" s="47">
        <f t="shared" si="20"/>
        <v>0</v>
      </c>
      <c r="M28" s="47">
        <f t="shared" si="20"/>
        <v>0</v>
      </c>
      <c r="N28" s="292">
        <f>IF(+$G28=0,"－",ROUND(INDEX($J28:$M28,1,$B$5-2)/$G28*1000,0)/10)</f>
        <v>114.5</v>
      </c>
      <c r="O28" s="307" t="s">
        <v>177</v>
      </c>
    </row>
    <row r="29" spans="2:15" ht="19.5" customHeight="1">
      <c r="B29" s="389" t="s">
        <v>210</v>
      </c>
      <c r="C29" s="40" t="s">
        <v>197</v>
      </c>
      <c r="D29" s="41"/>
      <c r="E29" s="40">
        <f t="shared" ref="E29:F29" si="21">SUM(E30:E31)</f>
        <v>118916</v>
      </c>
      <c r="F29" s="40">
        <f t="shared" si="21"/>
        <v>119916</v>
      </c>
      <c r="G29" s="40">
        <f>SUM(G30:G31)</f>
        <v>120974</v>
      </c>
      <c r="H29" s="60">
        <f>SUM(H30:H31)</f>
        <v>126000</v>
      </c>
      <c r="I29" s="40">
        <f>SUM(I30:I31)</f>
        <v>140000</v>
      </c>
      <c r="J29" s="40">
        <f>SUM(J30:J31)</f>
        <v>160000</v>
      </c>
      <c r="K29" s="40">
        <f t="shared" ref="K29:L29" si="22">SUM(K30:K31)</f>
        <v>160000</v>
      </c>
      <c r="L29" s="40">
        <f t="shared" si="22"/>
        <v>0</v>
      </c>
      <c r="M29" s="40">
        <f t="shared" ref="M29" si="23">SUM(M30:M31)</f>
        <v>0</v>
      </c>
      <c r="N29" s="293">
        <f>IF(+$G29=0,"－",ROUND(INDEX($J29:$M29,1,$B$5-2)/$G29*1000,0)/10)</f>
        <v>132.30000000000001</v>
      </c>
      <c r="O29" s="239"/>
    </row>
    <row r="30" spans="2:15" ht="19.5" customHeight="1">
      <c r="B30" s="390"/>
      <c r="C30" s="36"/>
      <c r="D30" s="37" t="s">
        <v>0</v>
      </c>
      <c r="E30" s="244">
        <v>118916</v>
      </c>
      <c r="F30" s="244">
        <v>119916</v>
      </c>
      <c r="G30" s="244">
        <v>120974</v>
      </c>
      <c r="H30" s="245">
        <v>116000</v>
      </c>
      <c r="I30" s="244">
        <v>120000</v>
      </c>
      <c r="J30" s="244">
        <v>120000</v>
      </c>
      <c r="K30" s="244">
        <v>120000</v>
      </c>
      <c r="L30" s="244"/>
      <c r="M30" s="244"/>
      <c r="N30" s="294">
        <f>IF(+$G30=0,"－",ROUND(INDEX($J30:$M30,1,$B$5-2)/$G30*1000,0)/10)</f>
        <v>99.2</v>
      </c>
      <c r="O30" s="345" t="s">
        <v>255</v>
      </c>
    </row>
    <row r="31" spans="2:15" ht="19.5" customHeight="1">
      <c r="B31" s="390"/>
      <c r="C31" s="36"/>
      <c r="D31" s="37" t="s">
        <v>1</v>
      </c>
      <c r="E31" s="56" t="s">
        <v>25</v>
      </c>
      <c r="F31" s="56" t="s">
        <v>25</v>
      </c>
      <c r="G31" s="56" t="s">
        <v>25</v>
      </c>
      <c r="H31" s="245">
        <v>10000</v>
      </c>
      <c r="I31" s="244">
        <v>20000</v>
      </c>
      <c r="J31" s="244">
        <v>40000</v>
      </c>
      <c r="K31" s="244">
        <v>40000</v>
      </c>
      <c r="L31" s="244"/>
      <c r="M31" s="244"/>
      <c r="N31" s="291" t="s">
        <v>119</v>
      </c>
      <c r="O31" s="345" t="s">
        <v>261</v>
      </c>
    </row>
    <row r="32" spans="2:15" ht="19.5" customHeight="1">
      <c r="B32" s="390"/>
      <c r="C32" s="365" t="s">
        <v>198</v>
      </c>
      <c r="D32" s="366"/>
      <c r="E32" s="42">
        <f t="shared" ref="E32:F32" si="24">SUM(E33:E34)</f>
        <v>5914</v>
      </c>
      <c r="F32" s="42">
        <f t="shared" si="24"/>
        <v>5377</v>
      </c>
      <c r="G32" s="42">
        <f>SUM(G33:G34)</f>
        <v>4888</v>
      </c>
      <c r="H32" s="61">
        <f t="shared" ref="H32" si="25">SUM(H33:H34)</f>
        <v>4500</v>
      </c>
      <c r="I32" s="42">
        <f>SUM(I33:I34)</f>
        <v>4400</v>
      </c>
      <c r="J32" s="42">
        <f>SUM(J33:J34)</f>
        <v>4300</v>
      </c>
      <c r="K32" s="42">
        <f t="shared" ref="K32:L32" si="26">SUM(K33:K34)</f>
        <v>4200</v>
      </c>
      <c r="L32" s="42">
        <f t="shared" si="26"/>
        <v>0</v>
      </c>
      <c r="M32" s="42">
        <f t="shared" ref="M32" si="27">SUM(M33:M34)</f>
        <v>0</v>
      </c>
      <c r="N32" s="294">
        <f>IF(+$G32=0,"－",ROUND(INDEX($J32:$M32,1,$B$5-2)/$G32*1000,0)/10)</f>
        <v>85.9</v>
      </c>
      <c r="O32" s="240"/>
    </row>
    <row r="33" spans="2:15" ht="19.5" customHeight="1">
      <c r="B33" s="390"/>
      <c r="C33" s="36"/>
      <c r="D33" s="37" t="s">
        <v>0</v>
      </c>
      <c r="E33" s="244">
        <v>5914</v>
      </c>
      <c r="F33" s="244">
        <v>5377</v>
      </c>
      <c r="G33" s="244">
        <v>4888</v>
      </c>
      <c r="H33" s="245">
        <v>4500</v>
      </c>
      <c r="I33" s="244">
        <v>4400</v>
      </c>
      <c r="J33" s="244">
        <v>4300</v>
      </c>
      <c r="K33" s="244">
        <v>4200</v>
      </c>
      <c r="L33" s="244"/>
      <c r="M33" s="244"/>
      <c r="N33" s="294">
        <f>IF(+$G33=0,"－",ROUND(INDEX($J33:$M33,1,$B$5-2)/$G33*1000,0)/10)</f>
        <v>85.9</v>
      </c>
      <c r="O33" s="345" t="s">
        <v>257</v>
      </c>
    </row>
    <row r="34" spans="2:15" ht="19.5" customHeight="1">
      <c r="B34" s="390"/>
      <c r="C34" s="36"/>
      <c r="D34" s="37" t="s">
        <v>1</v>
      </c>
      <c r="E34" s="56" t="s">
        <v>25</v>
      </c>
      <c r="F34" s="56" t="s">
        <v>25</v>
      </c>
      <c r="G34" s="56" t="s">
        <v>25</v>
      </c>
      <c r="H34" s="245">
        <v>0</v>
      </c>
      <c r="I34" s="244">
        <v>0</v>
      </c>
      <c r="J34" s="244">
        <v>0</v>
      </c>
      <c r="K34" s="244">
        <v>0</v>
      </c>
      <c r="L34" s="244"/>
      <c r="M34" s="244"/>
      <c r="N34" s="291" t="s">
        <v>119</v>
      </c>
      <c r="O34" s="345" t="s">
        <v>265</v>
      </c>
    </row>
    <row r="35" spans="2:15" ht="19.5" customHeight="1">
      <c r="B35" s="390"/>
      <c r="C35" s="42" t="s">
        <v>9</v>
      </c>
      <c r="D35" s="43"/>
      <c r="E35" s="304"/>
      <c r="F35" s="304"/>
      <c r="G35" s="42">
        <f>SUM(G36:G37)</f>
        <v>100000</v>
      </c>
      <c r="H35" s="61">
        <f t="shared" ref="H35" si="28">SUM(H36:H37)</f>
        <v>200000</v>
      </c>
      <c r="I35" s="42">
        <f>SUM(I36:I37)</f>
        <v>200000</v>
      </c>
      <c r="J35" s="42">
        <f>SUM(J36:J37)</f>
        <v>200000</v>
      </c>
      <c r="K35" s="42">
        <f t="shared" ref="K35:L35" si="29">SUM(K36:K37)</f>
        <v>200000</v>
      </c>
      <c r="L35" s="42">
        <f t="shared" si="29"/>
        <v>0</v>
      </c>
      <c r="M35" s="42">
        <f t="shared" ref="M35" si="30">SUM(M36:M37)</f>
        <v>0</v>
      </c>
      <c r="N35" s="295">
        <f>IF(+$G35=0,"－",ROUND(INDEX($J35:$M35,1,$B$5-2)/$G35*1000,0)/10)</f>
        <v>200</v>
      </c>
      <c r="O35" s="240"/>
    </row>
    <row r="36" spans="2:15" ht="19.5" customHeight="1">
      <c r="B36" s="390"/>
      <c r="C36" s="36"/>
      <c r="D36" s="37" t="s">
        <v>0</v>
      </c>
      <c r="E36" s="301"/>
      <c r="F36" s="301"/>
      <c r="G36" s="244">
        <v>100000</v>
      </c>
      <c r="H36" s="245">
        <v>100000</v>
      </c>
      <c r="I36" s="244">
        <v>100000</v>
      </c>
      <c r="J36" s="244">
        <v>100000</v>
      </c>
      <c r="K36" s="244">
        <v>100000</v>
      </c>
      <c r="L36" s="244"/>
      <c r="M36" s="244"/>
      <c r="N36" s="294">
        <f>IF(+$G36=0,"－",ROUND(INDEX($J36:$M36,1,$B$5-2)/$G36*1000,0)/10)</f>
        <v>100</v>
      </c>
      <c r="O36" s="345" t="s">
        <v>267</v>
      </c>
    </row>
    <row r="37" spans="2:15" ht="19.5" customHeight="1">
      <c r="B37" s="390"/>
      <c r="C37" s="36"/>
      <c r="D37" s="37" t="s">
        <v>1</v>
      </c>
      <c r="E37" s="303"/>
      <c r="F37" s="303"/>
      <c r="G37" s="56" t="s">
        <v>25</v>
      </c>
      <c r="H37" s="245">
        <v>100000</v>
      </c>
      <c r="I37" s="244">
        <v>100000</v>
      </c>
      <c r="J37" s="244">
        <v>100000</v>
      </c>
      <c r="K37" s="244">
        <v>100000</v>
      </c>
      <c r="L37" s="244"/>
      <c r="M37" s="244"/>
      <c r="N37" s="291" t="s">
        <v>119</v>
      </c>
      <c r="O37" s="345" t="s">
        <v>266</v>
      </c>
    </row>
    <row r="38" spans="2:15" ht="19.5" customHeight="1">
      <c r="B38" s="390"/>
      <c r="C38" s="42" t="s">
        <v>6</v>
      </c>
      <c r="D38" s="43"/>
      <c r="E38" s="304"/>
      <c r="F38" s="304"/>
      <c r="G38" s="42">
        <f>SUM(G39:G40)</f>
        <v>278508.59999999998</v>
      </c>
      <c r="H38" s="61">
        <f t="shared" ref="H38" si="31">SUM(H39:H40)</f>
        <v>200000</v>
      </c>
      <c r="I38" s="42">
        <f>SUM(I39:I40)</f>
        <v>202088</v>
      </c>
      <c r="J38" s="42">
        <f>SUM(J39:J40)</f>
        <v>205707.2</v>
      </c>
      <c r="K38" s="42">
        <f t="shared" ref="K38" si="32">SUM(K39:K40)</f>
        <v>212040.8</v>
      </c>
      <c r="L38" s="42">
        <f t="shared" ref="L38:M38" si="33">SUM(L39:L40)</f>
        <v>0</v>
      </c>
      <c r="M38" s="42">
        <f t="shared" si="33"/>
        <v>0</v>
      </c>
      <c r="N38" s="294">
        <f>IF(+$G38=0,"－",ROUND(INDEX($J38:$M38,1,$B$5-2)/$G38*1000,0)/10)</f>
        <v>76.099999999999994</v>
      </c>
      <c r="O38" s="240"/>
    </row>
    <row r="39" spans="2:15" ht="19.5" customHeight="1">
      <c r="B39" s="390"/>
      <c r="C39" s="36"/>
      <c r="D39" s="37" t="s">
        <v>0</v>
      </c>
      <c r="E39" s="301"/>
      <c r="F39" s="301"/>
      <c r="G39" s="244">
        <v>278508.59999999998</v>
      </c>
      <c r="H39" s="245">
        <f>H10*0.08</f>
        <v>193040</v>
      </c>
      <c r="I39" s="244">
        <f t="shared" ref="I39:K39" si="34">I10*0.08</f>
        <v>193040</v>
      </c>
      <c r="J39" s="244">
        <f t="shared" si="34"/>
        <v>193040</v>
      </c>
      <c r="K39" s="244">
        <f t="shared" si="34"/>
        <v>193040</v>
      </c>
      <c r="L39" s="244"/>
      <c r="M39" s="244"/>
      <c r="N39" s="294">
        <f>IF(+$G39=0,"－",ROUND(INDEX($J39:$M39,1,$B$5-2)/$G39*1000,0)/10)</f>
        <v>69.3</v>
      </c>
      <c r="O39" s="345" t="s">
        <v>268</v>
      </c>
    </row>
    <row r="40" spans="2:15" ht="19.5" customHeight="1">
      <c r="B40" s="390"/>
      <c r="C40" s="36"/>
      <c r="D40" s="37" t="s">
        <v>1</v>
      </c>
      <c r="E40" s="303"/>
      <c r="F40" s="303"/>
      <c r="G40" s="56" t="s">
        <v>25</v>
      </c>
      <c r="H40" s="245">
        <f t="shared" ref="H40:K40" si="35">H11*0.08</f>
        <v>6960</v>
      </c>
      <c r="I40" s="244">
        <f t="shared" si="35"/>
        <v>9048</v>
      </c>
      <c r="J40" s="244">
        <f t="shared" si="35"/>
        <v>12667.2</v>
      </c>
      <c r="K40" s="244">
        <f t="shared" si="35"/>
        <v>19000.8</v>
      </c>
      <c r="L40" s="244"/>
      <c r="M40" s="244"/>
      <c r="N40" s="291" t="s">
        <v>119</v>
      </c>
      <c r="O40" s="345" t="s">
        <v>250</v>
      </c>
    </row>
    <row r="41" spans="2:15" ht="19.5" customHeight="1">
      <c r="B41" s="391" t="s">
        <v>7</v>
      </c>
      <c r="C41" s="392"/>
      <c r="D41" s="393"/>
      <c r="E41" s="319">
        <v>505107</v>
      </c>
      <c r="F41" s="319">
        <v>503289</v>
      </c>
      <c r="G41" s="46">
        <f>SUM(G29,G32,G35,G38)</f>
        <v>504370.6</v>
      </c>
      <c r="H41" s="62">
        <f t="shared" ref="H41:L41" si="36">SUM(H29,H32,H35,H38)</f>
        <v>530500</v>
      </c>
      <c r="I41" s="46">
        <f t="shared" si="36"/>
        <v>546488</v>
      </c>
      <c r="J41" s="46">
        <f t="shared" si="36"/>
        <v>570007.19999999995</v>
      </c>
      <c r="K41" s="46">
        <f t="shared" si="36"/>
        <v>576240.80000000005</v>
      </c>
      <c r="L41" s="46">
        <f t="shared" si="36"/>
        <v>0</v>
      </c>
      <c r="M41" s="46">
        <f t="shared" ref="M41" si="37">SUM(M29,M32,M35,M38)</f>
        <v>0</v>
      </c>
      <c r="N41" s="296">
        <f>IF(+$G41=0,"－",ROUND(INDEX($J41:$M41,1,$B$5-2)/$G41*1000,0)/10)</f>
        <v>114.2</v>
      </c>
      <c r="O41" s="308" t="s">
        <v>177</v>
      </c>
    </row>
    <row r="42" spans="2:15" ht="19.5" customHeight="1">
      <c r="B42" s="394" t="s">
        <v>211</v>
      </c>
      <c r="C42" s="395"/>
      <c r="D42" s="396"/>
      <c r="E42" s="40">
        <f t="shared" ref="E42:F42" si="38">+E9-E27-E41</f>
        <v>143296</v>
      </c>
      <c r="F42" s="40">
        <f t="shared" si="38"/>
        <v>90956</v>
      </c>
      <c r="G42" s="40">
        <f>+G9-G27-G41</f>
        <v>70070.400000000023</v>
      </c>
      <c r="H42" s="60">
        <f>+H9-H27-H41</f>
        <v>73960</v>
      </c>
      <c r="I42" s="40">
        <f>+I9-I27-I41</f>
        <v>67641.600000000093</v>
      </c>
      <c r="J42" s="40">
        <f>+J9-J27-J41</f>
        <v>60223.040000000037</v>
      </c>
      <c r="K42" s="40">
        <f t="shared" ref="K42:L42" si="39">+K9-K27-K41</f>
        <v>81490.559999999823</v>
      </c>
      <c r="L42" s="40">
        <f t="shared" si="39"/>
        <v>0</v>
      </c>
      <c r="M42" s="40">
        <f t="shared" ref="M42" si="40">+M9-M27-M41</f>
        <v>0</v>
      </c>
      <c r="N42" s="292">
        <f>IF(+$G42&lt;0,ROUND((INDEX($J42:$M42,1,$B$5-2)-$G42)/$G42*-1000,0)/10,IF(+$G42=0,"－",ROUND(INDEX($J42:$M42,1,$B$5-2)/$G42*1000,0)/10))</f>
        <v>116.3</v>
      </c>
      <c r="O42" s="309" t="s">
        <v>177</v>
      </c>
    </row>
    <row r="43" spans="2:15" ht="19.5" customHeight="1" thickBot="1">
      <c r="B43" s="394" t="s">
        <v>212</v>
      </c>
      <c r="C43" s="395"/>
      <c r="D43" s="396"/>
      <c r="E43" s="250">
        <v>142296</v>
      </c>
      <c r="F43" s="250">
        <v>89956</v>
      </c>
      <c r="G43" s="250">
        <v>69070</v>
      </c>
      <c r="H43" s="251">
        <f>H42-1000</f>
        <v>72960</v>
      </c>
      <c r="I43" s="250">
        <f t="shared" ref="I43:K43" si="41">I42-1000</f>
        <v>66641.600000000093</v>
      </c>
      <c r="J43" s="250">
        <f t="shared" si="41"/>
        <v>59223.040000000037</v>
      </c>
      <c r="K43" s="250">
        <f t="shared" si="41"/>
        <v>80490.559999999823</v>
      </c>
      <c r="L43" s="250"/>
      <c r="M43" s="250"/>
      <c r="N43" s="292">
        <f>IF(+$G43&lt;0,ROUND((INDEX($J43:$M43,1,$B$5-2)-$G43)/$G43*-1000,0)/10,IF(+$G43=0,"－",ROUND(INDEX($J43:$M43,1,$B$5-2)/$G43*1000,0)/10))</f>
        <v>116.5</v>
      </c>
      <c r="O43" s="346"/>
    </row>
    <row r="44" spans="2:15" ht="19.5" customHeight="1">
      <c r="B44" s="419" t="s">
        <v>213</v>
      </c>
      <c r="C44" s="420"/>
      <c r="D44" s="421"/>
      <c r="E44" s="332">
        <v>403896</v>
      </c>
      <c r="F44" s="332">
        <v>403896</v>
      </c>
      <c r="G44" s="332">
        <v>403896</v>
      </c>
      <c r="H44" s="253">
        <f>(H21+H29)*0.8</f>
        <v>415232</v>
      </c>
      <c r="I44" s="252">
        <f t="shared" ref="I44:K44" si="42">(I21+I29)*0.8</f>
        <v>428102.40000000002</v>
      </c>
      <c r="J44" s="252">
        <f t="shared" si="42"/>
        <v>446997.76000000001</v>
      </c>
      <c r="K44" s="252">
        <f t="shared" si="42"/>
        <v>452064.64000000007</v>
      </c>
      <c r="L44" s="252"/>
      <c r="M44" s="252"/>
      <c r="N44" s="297">
        <f>IF(+$G44=0,"－",ROUND(INDEX($J44:$M44,1,$B$5-2)/$G44*1000,0)/10)</f>
        <v>111.9</v>
      </c>
      <c r="O44" s="347" t="s">
        <v>269</v>
      </c>
    </row>
    <row r="45" spans="2:15" ht="19.5" customHeight="1" thickBot="1">
      <c r="B45" s="50"/>
      <c r="C45" s="413" t="s">
        <v>10</v>
      </c>
      <c r="D45" s="414"/>
      <c r="E45" s="58" t="s">
        <v>25</v>
      </c>
      <c r="F45" s="58" t="s">
        <v>25</v>
      </c>
      <c r="G45" s="58" t="s">
        <v>25</v>
      </c>
      <c r="H45" s="65" t="s">
        <v>25</v>
      </c>
      <c r="I45" s="51" t="s">
        <v>25</v>
      </c>
      <c r="J45" s="327">
        <f>IF(OR(J44="",J44=0),"－",(J44-$G$44)/ABS($G$44))</f>
        <v>0.10671499593954882</v>
      </c>
      <c r="K45" s="327">
        <f t="shared" ref="K45:M45" si="43">IF(OR(K44="",K44=0),"－",(K44-$G$44)/ABS($G$44))</f>
        <v>0.11926000752669022</v>
      </c>
      <c r="L45" s="327" t="str">
        <f t="shared" si="43"/>
        <v>－</v>
      </c>
      <c r="M45" s="327" t="str">
        <f t="shared" si="43"/>
        <v>－</v>
      </c>
      <c r="N45" s="291" t="s">
        <v>119</v>
      </c>
      <c r="O45" s="310" t="s">
        <v>177</v>
      </c>
    </row>
    <row r="46" spans="2:15" ht="19.5" customHeight="1">
      <c r="B46" s="422" t="s">
        <v>214</v>
      </c>
      <c r="C46" s="423"/>
      <c r="D46" s="424"/>
      <c r="E46" s="370">
        <f>E21+E29</f>
        <v>480080.75</v>
      </c>
      <c r="F46" s="370">
        <f t="shared" ref="F46:M46" si="44">F21+F29</f>
        <v>481451.1</v>
      </c>
      <c r="G46" s="371">
        <f t="shared" si="44"/>
        <v>504869.85281190003</v>
      </c>
      <c r="H46" s="372">
        <f t="shared" si="44"/>
        <v>519040</v>
      </c>
      <c r="I46" s="371">
        <f t="shared" si="44"/>
        <v>535128</v>
      </c>
      <c r="J46" s="371">
        <f t="shared" si="44"/>
        <v>558747.19999999995</v>
      </c>
      <c r="K46" s="371">
        <f t="shared" si="44"/>
        <v>565080.80000000005</v>
      </c>
      <c r="L46" s="371">
        <f t="shared" si="44"/>
        <v>0</v>
      </c>
      <c r="M46" s="371">
        <f t="shared" si="44"/>
        <v>0</v>
      </c>
      <c r="N46" s="298">
        <f>IF(+$G46=0,"－",ROUND(INDEX($J46:$M46,1,$B$5-2)/$G46*1000,0)/10)</f>
        <v>111.9</v>
      </c>
      <c r="O46" s="326" t="s">
        <v>178</v>
      </c>
    </row>
    <row r="47" spans="2:15" ht="19.5" customHeight="1">
      <c r="B47" s="52" t="s">
        <v>215</v>
      </c>
      <c r="C47" s="36"/>
      <c r="D47" s="53"/>
      <c r="E47" s="40">
        <f>SUM(E48:E49)</f>
        <v>60229.555555555555</v>
      </c>
      <c r="F47" s="40">
        <f t="shared" ref="F47:M47" si="45">SUM(F48:F49)</f>
        <v>54261</v>
      </c>
      <c r="G47" s="40">
        <f t="shared" si="45"/>
        <v>48883.6</v>
      </c>
      <c r="H47" s="60">
        <f t="shared" si="45"/>
        <v>47000</v>
      </c>
      <c r="I47" s="40">
        <f t="shared" si="45"/>
        <v>46000</v>
      </c>
      <c r="J47" s="40">
        <f t="shared" si="45"/>
        <v>45000</v>
      </c>
      <c r="K47" s="40">
        <f t="shared" si="45"/>
        <v>44000</v>
      </c>
      <c r="L47" s="40">
        <f t="shared" si="45"/>
        <v>0</v>
      </c>
      <c r="M47" s="40">
        <f t="shared" si="45"/>
        <v>0</v>
      </c>
      <c r="N47" s="294">
        <f>IF(+$G47=0,"－",ROUND(INDEX($J47:$M47,1,$B$5-2)/$G47*1000,0)/10)</f>
        <v>90</v>
      </c>
      <c r="O47" s="309" t="s">
        <v>178</v>
      </c>
    </row>
    <row r="48" spans="2:15" ht="19.5" customHeight="1">
      <c r="B48" s="48"/>
      <c r="C48" s="37" t="s">
        <v>200</v>
      </c>
      <c r="D48" s="37"/>
      <c r="E48" s="244">
        <f>E18+E32</f>
        <v>60229.555555555555</v>
      </c>
      <c r="F48" s="244">
        <f t="shared" ref="F48:K48" si="46">F18+F32</f>
        <v>54261</v>
      </c>
      <c r="G48" s="244">
        <f t="shared" si="46"/>
        <v>48883.6</v>
      </c>
      <c r="H48" s="245">
        <f t="shared" si="46"/>
        <v>47000</v>
      </c>
      <c r="I48" s="244">
        <f t="shared" si="46"/>
        <v>46000</v>
      </c>
      <c r="J48" s="244">
        <f t="shared" si="46"/>
        <v>45000</v>
      </c>
      <c r="K48" s="244">
        <f t="shared" si="46"/>
        <v>44000</v>
      </c>
      <c r="L48" s="244"/>
      <c r="M48" s="244"/>
      <c r="N48" s="294">
        <f>IF(+$G48=0,"－",ROUND(INDEX($J48:$M48,1,$B$5-2)/$G48*1000,0)/10)</f>
        <v>90</v>
      </c>
      <c r="O48" s="345" t="s">
        <v>260</v>
      </c>
    </row>
    <row r="49" spans="2:17" ht="19.5" customHeight="1">
      <c r="B49" s="284"/>
      <c r="C49" s="37" t="s">
        <v>201</v>
      </c>
      <c r="D49" s="37"/>
      <c r="E49" s="244">
        <v>0</v>
      </c>
      <c r="F49" s="244">
        <v>0</v>
      </c>
      <c r="G49" s="244">
        <v>0</v>
      </c>
      <c r="H49" s="245">
        <v>0</v>
      </c>
      <c r="I49" s="244">
        <v>0</v>
      </c>
      <c r="J49" s="244">
        <v>0</v>
      </c>
      <c r="K49" s="244">
        <v>0</v>
      </c>
      <c r="L49" s="244"/>
      <c r="M49" s="244"/>
      <c r="N49" s="294" t="str">
        <f>IF(+$G49=0,"－",ROUND(INDEX($J49:$M49,1,$B$5-2)/$G49*1000,0)/10)</f>
        <v>－</v>
      </c>
      <c r="O49" s="345"/>
    </row>
    <row r="50" spans="2:17" ht="19.5" customHeight="1">
      <c r="B50" s="284"/>
      <c r="C50" s="36"/>
      <c r="D50" s="285" t="s">
        <v>193</v>
      </c>
      <c r="E50" s="287"/>
      <c r="F50" s="287"/>
      <c r="G50" s="287"/>
      <c r="H50" s="288"/>
      <c r="I50" s="287"/>
      <c r="J50" s="287"/>
      <c r="K50" s="287"/>
      <c r="L50" s="287"/>
      <c r="M50" s="287"/>
      <c r="N50" s="294"/>
      <c r="O50" s="311" t="s">
        <v>177</v>
      </c>
    </row>
    <row r="51" spans="2:17" ht="19.5" customHeight="1" thickBot="1">
      <c r="B51" s="48"/>
      <c r="C51" s="36"/>
      <c r="D51" s="280" t="s">
        <v>121</v>
      </c>
      <c r="E51" s="281" t="str">
        <f>IF(SUM(E18,E32)=E47,"○","×")</f>
        <v>○</v>
      </c>
      <c r="F51" s="281" t="str">
        <f t="shared" ref="F51:M51" si="47">IF(SUM(F18,F32)=F47,"○","×")</f>
        <v>○</v>
      </c>
      <c r="G51" s="281" t="str">
        <f t="shared" si="47"/>
        <v>○</v>
      </c>
      <c r="H51" s="281" t="str">
        <f t="shared" si="47"/>
        <v>○</v>
      </c>
      <c r="I51" s="281" t="str">
        <f t="shared" si="47"/>
        <v>○</v>
      </c>
      <c r="J51" s="281" t="str">
        <f t="shared" si="47"/>
        <v>○</v>
      </c>
      <c r="K51" s="281" t="str">
        <f t="shared" si="47"/>
        <v>○</v>
      </c>
      <c r="L51" s="281" t="str">
        <f t="shared" si="47"/>
        <v>○</v>
      </c>
      <c r="M51" s="281" t="str">
        <f t="shared" si="47"/>
        <v>○</v>
      </c>
      <c r="N51" s="294" t="s">
        <v>119</v>
      </c>
      <c r="O51" s="311" t="s">
        <v>177</v>
      </c>
    </row>
    <row r="52" spans="2:17" ht="19.5" customHeight="1">
      <c r="B52" s="415" t="s">
        <v>216</v>
      </c>
      <c r="C52" s="416"/>
      <c r="D52" s="416"/>
      <c r="E52" s="49">
        <f t="shared" ref="E52:F52" si="48">E42+E46+E47</f>
        <v>683606.3055555555</v>
      </c>
      <c r="F52" s="49">
        <f t="shared" si="48"/>
        <v>626668.1</v>
      </c>
      <c r="G52" s="49">
        <f>G42+G46+G47</f>
        <v>623823.85281190008</v>
      </c>
      <c r="H52" s="64">
        <f t="shared" ref="H52:L52" si="49">H42+H46+H47</f>
        <v>640000</v>
      </c>
      <c r="I52" s="49">
        <f t="shared" si="49"/>
        <v>648769.60000000009</v>
      </c>
      <c r="J52" s="49">
        <f t="shared" si="49"/>
        <v>663970.24</v>
      </c>
      <c r="K52" s="49">
        <f t="shared" si="49"/>
        <v>690571.35999999987</v>
      </c>
      <c r="L52" s="49">
        <f t="shared" si="49"/>
        <v>0</v>
      </c>
      <c r="M52" s="49">
        <f t="shared" ref="M52" si="50">M42+M46+M47</f>
        <v>0</v>
      </c>
      <c r="N52" s="297">
        <f>IF(+$G52&lt;0,ROUND((INDEX($J52:$M52,1,$B$5-2)-$G52)/$G52*-1000,0)/10,IF(+$G52=0,"－",ROUND(INDEX($J52:$M52,1,$B$5-2)/$G52*1000,0)/10))</f>
        <v>110.7</v>
      </c>
      <c r="O52" s="312" t="s">
        <v>177</v>
      </c>
    </row>
    <row r="53" spans="2:17" ht="19.5" customHeight="1" thickBot="1">
      <c r="B53" s="54"/>
      <c r="C53" s="413" t="s">
        <v>10</v>
      </c>
      <c r="D53" s="414"/>
      <c r="E53" s="51" t="s">
        <v>25</v>
      </c>
      <c r="F53" s="51" t="s">
        <v>25</v>
      </c>
      <c r="G53" s="58" t="s">
        <v>25</v>
      </c>
      <c r="H53" s="65" t="s">
        <v>25</v>
      </c>
      <c r="I53" s="51" t="s">
        <v>25</v>
      </c>
      <c r="J53" s="327">
        <f>IF(OR(J52="",J52=0),"－",(J52-$G$52)/ABS($G$52))</f>
        <v>6.4355325637420177E-2</v>
      </c>
      <c r="K53" s="327">
        <f t="shared" ref="K53:L53" si="51">IF(OR(K52="",K52=0),"－",(K52-$G$52)/ABS($G$52))</f>
        <v>0.10699736293704368</v>
      </c>
      <c r="L53" s="327" t="str">
        <f t="shared" si="51"/>
        <v>－</v>
      </c>
      <c r="M53" s="327" t="str">
        <f t="shared" ref="M53" si="52">IF(OR(M52="",M52=0),"－",(M52-$G$52)/ABS($G$52))</f>
        <v>－</v>
      </c>
      <c r="N53" s="294" t="s">
        <v>119</v>
      </c>
      <c r="O53" s="313" t="s">
        <v>177</v>
      </c>
    </row>
    <row r="54" spans="2:17" ht="19.5" customHeight="1" thickBot="1">
      <c r="B54" s="416" t="s">
        <v>217</v>
      </c>
      <c r="C54" s="416"/>
      <c r="D54" s="416"/>
      <c r="E54" s="254">
        <v>20</v>
      </c>
      <c r="F54" s="254">
        <v>20</v>
      </c>
      <c r="G54" s="254">
        <v>20</v>
      </c>
      <c r="H54" s="255">
        <v>22</v>
      </c>
      <c r="I54" s="254">
        <v>24</v>
      </c>
      <c r="J54" s="254">
        <v>28</v>
      </c>
      <c r="K54" s="254">
        <v>28</v>
      </c>
      <c r="L54" s="254"/>
      <c r="M54" s="254"/>
      <c r="N54" s="299">
        <f>IF(+$G54=0,"－",ROUND(INDEX($J54:$M54,1,$B$5-2)/$G54*1000,0)/10)</f>
        <v>140</v>
      </c>
      <c r="O54" s="314" t="s">
        <v>177</v>
      </c>
      <c r="Q54" s="362"/>
    </row>
    <row r="55" spans="2:17" ht="19.5" customHeight="1">
      <c r="B55" s="417" t="s">
        <v>218</v>
      </c>
      <c r="C55" s="418"/>
      <c r="D55" s="418"/>
      <c r="E55" s="49">
        <f>IFERROR(ROUND((E52/E54),0),0)</f>
        <v>34180</v>
      </c>
      <c r="F55" s="49">
        <f t="shared" ref="F55:L55" si="53">IFERROR(ROUND((F52/F54),0),0)</f>
        <v>31333</v>
      </c>
      <c r="G55" s="49">
        <f t="shared" si="53"/>
        <v>31191</v>
      </c>
      <c r="H55" s="64">
        <f t="shared" si="53"/>
        <v>29091</v>
      </c>
      <c r="I55" s="49">
        <f t="shared" si="53"/>
        <v>27032</v>
      </c>
      <c r="J55" s="49">
        <f t="shared" si="53"/>
        <v>23713</v>
      </c>
      <c r="K55" s="49">
        <f t="shared" si="53"/>
        <v>24663</v>
      </c>
      <c r="L55" s="49">
        <f t="shared" si="53"/>
        <v>0</v>
      </c>
      <c r="M55" s="49">
        <f t="shared" ref="M55" si="54">IFERROR(ROUND((M52/M54),0),0)</f>
        <v>0</v>
      </c>
      <c r="N55" s="297">
        <f>IF(+$G55&lt;0,ROUND((INDEX($J55:$M55,1,$B$5-2)-$G55)/$G55*-1000,0)/10,IF(+$G55=0,"－",ROUND(INDEX($J55:$M55,1,$B$5-2)/$G55*1000,0)/10))</f>
        <v>79.099999999999994</v>
      </c>
      <c r="O55" s="312" t="s">
        <v>177</v>
      </c>
    </row>
    <row r="56" spans="2:17" ht="19.5" customHeight="1" thickBot="1">
      <c r="B56" s="54"/>
      <c r="C56" s="413" t="s">
        <v>10</v>
      </c>
      <c r="D56" s="414"/>
      <c r="E56" s="58" t="s">
        <v>25</v>
      </c>
      <c r="F56" s="58" t="s">
        <v>25</v>
      </c>
      <c r="G56" s="58" t="s">
        <v>25</v>
      </c>
      <c r="H56" s="65" t="s">
        <v>25</v>
      </c>
      <c r="I56" s="51" t="s">
        <v>25</v>
      </c>
      <c r="J56" s="327">
        <f>IF(OR(J55="",J55=0),"－",(J55-$G$55)/ABS($G$55))</f>
        <v>-0.23974864544259561</v>
      </c>
      <c r="K56" s="327">
        <f t="shared" ref="K56:L56" si="55">IF(OR(K55="",K55=0),"－",(K55-$G$55)/ABS($G$55))</f>
        <v>-0.20929114167548332</v>
      </c>
      <c r="L56" s="327" t="str">
        <f t="shared" si="55"/>
        <v>－</v>
      </c>
      <c r="M56" s="327" t="str">
        <f t="shared" ref="M56" si="56">IF(OR(M55="",M55=0),"－",(M55-$G$55)/ABS($G$55))</f>
        <v>－</v>
      </c>
      <c r="N56" s="300" t="s">
        <v>119</v>
      </c>
      <c r="O56" s="313" t="s">
        <v>177</v>
      </c>
    </row>
    <row r="57" spans="2:17" ht="19.5" customHeight="1">
      <c r="B57" s="73" t="s">
        <v>221</v>
      </c>
      <c r="C57" s="49"/>
      <c r="D57" s="68"/>
      <c r="E57" s="75" t="s">
        <v>25</v>
      </c>
      <c r="F57" s="75" t="s">
        <v>25</v>
      </c>
      <c r="G57" s="75" t="s">
        <v>25</v>
      </c>
      <c r="H57" s="64">
        <f t="shared" ref="H57:L57" si="57">SUM(H58:H59)</f>
        <v>49000</v>
      </c>
      <c r="I57" s="49">
        <f t="shared" si="57"/>
        <v>19000</v>
      </c>
      <c r="J57" s="49">
        <f t="shared" si="57"/>
        <v>0</v>
      </c>
      <c r="K57" s="49">
        <f t="shared" si="57"/>
        <v>0</v>
      </c>
      <c r="L57" s="49">
        <f t="shared" si="57"/>
        <v>0</v>
      </c>
      <c r="M57" s="49">
        <f t="shared" ref="M57" si="58">SUM(M58:M59)</f>
        <v>0</v>
      </c>
      <c r="N57" s="67" t="s">
        <v>119</v>
      </c>
      <c r="O57" s="315" t="s">
        <v>177</v>
      </c>
    </row>
    <row r="58" spans="2:17" ht="19.5" customHeight="1">
      <c r="B58" s="48"/>
      <c r="C58" s="411" t="s">
        <v>219</v>
      </c>
      <c r="D58" s="412"/>
      <c r="E58" s="56" t="s">
        <v>25</v>
      </c>
      <c r="F58" s="56" t="s">
        <v>25</v>
      </c>
      <c r="G58" s="56" t="s">
        <v>25</v>
      </c>
      <c r="H58" s="376">
        <f>別表４!H8</f>
        <v>39000</v>
      </c>
      <c r="I58" s="377">
        <f>別表４!H12</f>
        <v>9000</v>
      </c>
      <c r="J58" s="377">
        <f>別表４!H16</f>
        <v>0</v>
      </c>
      <c r="K58" s="377">
        <f>別表４!H20</f>
        <v>0</v>
      </c>
      <c r="L58" s="377">
        <f>別表４!H24</f>
        <v>0</v>
      </c>
      <c r="M58" s="377">
        <f>別表４!H28</f>
        <v>0</v>
      </c>
      <c r="N58" s="67" t="s">
        <v>119</v>
      </c>
      <c r="O58" s="316" t="s">
        <v>177</v>
      </c>
    </row>
    <row r="59" spans="2:17" ht="19.5" customHeight="1">
      <c r="B59" s="286"/>
      <c r="C59" s="400" t="s">
        <v>220</v>
      </c>
      <c r="D59" s="401"/>
      <c r="E59" s="57" t="s">
        <v>25</v>
      </c>
      <c r="F59" s="57" t="s">
        <v>25</v>
      </c>
      <c r="G59" s="57" t="s">
        <v>25</v>
      </c>
      <c r="H59" s="378">
        <f>別表４!D34</f>
        <v>10000</v>
      </c>
      <c r="I59" s="379">
        <f>別表４!D35</f>
        <v>10000</v>
      </c>
      <c r="J59" s="379">
        <f>別表４!D36</f>
        <v>0</v>
      </c>
      <c r="K59" s="379">
        <f>別表４!D37</f>
        <v>0</v>
      </c>
      <c r="L59" s="379">
        <f>別表４!D38</f>
        <v>0</v>
      </c>
      <c r="M59" s="379">
        <f>別表４!D39</f>
        <v>0</v>
      </c>
      <c r="N59" s="66" t="s">
        <v>119</v>
      </c>
      <c r="O59" s="317" t="s">
        <v>177</v>
      </c>
    </row>
    <row r="60" spans="2:17" ht="19.5" customHeight="1">
      <c r="B60" s="158" t="s">
        <v>259</v>
      </c>
      <c r="C60" s="159"/>
      <c r="D60" s="160"/>
      <c r="E60" s="78" t="s">
        <v>25</v>
      </c>
      <c r="F60" s="78" t="s">
        <v>25</v>
      </c>
      <c r="G60" s="56" t="s">
        <v>25</v>
      </c>
      <c r="H60" s="59">
        <f t="shared" ref="H60:L60" si="59">SUM(H61:H64)</f>
        <v>49000</v>
      </c>
      <c r="I60" s="36">
        <f t="shared" si="59"/>
        <v>19000</v>
      </c>
      <c r="J60" s="36">
        <f t="shared" si="59"/>
        <v>0</v>
      </c>
      <c r="K60" s="36">
        <f t="shared" si="59"/>
        <v>0</v>
      </c>
      <c r="L60" s="36">
        <f t="shared" si="59"/>
        <v>0</v>
      </c>
      <c r="M60" s="36">
        <f t="shared" ref="M60" si="60">SUM(M61:M64)</f>
        <v>0</v>
      </c>
      <c r="N60" s="78" t="s">
        <v>137</v>
      </c>
      <c r="O60" s="369" t="s">
        <v>199</v>
      </c>
    </row>
    <row r="61" spans="2:17" ht="19.5" customHeight="1">
      <c r="B61" s="402"/>
      <c r="C61" s="403" t="s">
        <v>34</v>
      </c>
      <c r="D61" s="404"/>
      <c r="E61" s="56" t="s">
        <v>25</v>
      </c>
      <c r="F61" s="56" t="s">
        <v>25</v>
      </c>
      <c r="G61" s="56" t="s">
        <v>25</v>
      </c>
      <c r="H61" s="245">
        <v>49000</v>
      </c>
      <c r="I61" s="244">
        <v>19000</v>
      </c>
      <c r="J61" s="244"/>
      <c r="K61" s="244"/>
      <c r="L61" s="244"/>
      <c r="M61" s="244"/>
      <c r="N61" s="67" t="s">
        <v>137</v>
      </c>
      <c r="O61" s="342" t="s">
        <v>276</v>
      </c>
    </row>
    <row r="62" spans="2:17" ht="19.5" customHeight="1">
      <c r="B62" s="402"/>
      <c r="C62" s="403" t="s">
        <v>35</v>
      </c>
      <c r="D62" s="404"/>
      <c r="E62" s="56" t="s">
        <v>25</v>
      </c>
      <c r="F62" s="56" t="s">
        <v>25</v>
      </c>
      <c r="G62" s="56" t="s">
        <v>25</v>
      </c>
      <c r="H62" s="245"/>
      <c r="I62" s="244"/>
      <c r="J62" s="244"/>
      <c r="K62" s="244"/>
      <c r="L62" s="244"/>
      <c r="M62" s="244"/>
      <c r="N62" s="67" t="s">
        <v>137</v>
      </c>
      <c r="O62" s="342"/>
    </row>
    <row r="63" spans="2:17" ht="19.5" customHeight="1">
      <c r="B63" s="402"/>
      <c r="C63" s="405" t="s">
        <v>36</v>
      </c>
      <c r="D63" s="406"/>
      <c r="E63" s="56" t="s">
        <v>25</v>
      </c>
      <c r="F63" s="56" t="s">
        <v>25</v>
      </c>
      <c r="G63" s="56" t="s">
        <v>25</v>
      </c>
      <c r="H63" s="245"/>
      <c r="I63" s="244"/>
      <c r="J63" s="244"/>
      <c r="K63" s="244"/>
      <c r="L63" s="244"/>
      <c r="M63" s="244"/>
      <c r="N63" s="67" t="s">
        <v>137</v>
      </c>
      <c r="O63" s="241"/>
    </row>
    <row r="64" spans="2:17" ht="19.5" customHeight="1">
      <c r="B64" s="402"/>
      <c r="C64" s="405" t="s">
        <v>37</v>
      </c>
      <c r="D64" s="406"/>
      <c r="E64" s="56" t="s">
        <v>25</v>
      </c>
      <c r="F64" s="56" t="s">
        <v>25</v>
      </c>
      <c r="G64" s="56" t="s">
        <v>25</v>
      </c>
      <c r="H64" s="245"/>
      <c r="I64" s="244"/>
      <c r="J64" s="244"/>
      <c r="K64" s="244"/>
      <c r="L64" s="244"/>
      <c r="M64" s="244"/>
      <c r="N64" s="56" t="s">
        <v>137</v>
      </c>
      <c r="O64" s="367"/>
    </row>
    <row r="65" spans="2:15" ht="19.5" customHeight="1">
      <c r="B65" s="76"/>
      <c r="C65" s="42"/>
      <c r="D65" s="77"/>
      <c r="E65" s="77"/>
      <c r="F65" s="77"/>
      <c r="G65" s="279" t="s">
        <v>192</v>
      </c>
      <c r="H65" s="282"/>
      <c r="I65" s="279"/>
      <c r="J65" s="279"/>
      <c r="K65" s="279"/>
      <c r="L65" s="279"/>
      <c r="M65" s="279"/>
      <c r="N65" s="78"/>
      <c r="O65" s="369" t="s">
        <v>204</v>
      </c>
    </row>
    <row r="66" spans="2:15" ht="19.5" customHeight="1">
      <c r="B66" s="71"/>
      <c r="C66" s="38"/>
      <c r="D66" s="74"/>
      <c r="E66" s="72"/>
      <c r="F66" s="72"/>
      <c r="G66" s="283" t="s">
        <v>121</v>
      </c>
      <c r="H66" s="283" t="str">
        <f>IF(H57=H60,"○","×")</f>
        <v>○</v>
      </c>
      <c r="I66" s="283" t="str">
        <f t="shared" ref="I66:M66" si="61">IF(I57=I60,"○","×")</f>
        <v>○</v>
      </c>
      <c r="J66" s="283" t="str">
        <f t="shared" si="61"/>
        <v>○</v>
      </c>
      <c r="K66" s="283" t="str">
        <f t="shared" si="61"/>
        <v>○</v>
      </c>
      <c r="L66" s="283" t="str">
        <f t="shared" si="61"/>
        <v>○</v>
      </c>
      <c r="M66" s="283" t="str">
        <f t="shared" si="61"/>
        <v>○</v>
      </c>
      <c r="N66" s="55"/>
      <c r="O66" s="318" t="s">
        <v>177</v>
      </c>
    </row>
    <row r="67" spans="2:15" ht="10.5" customHeight="1"/>
  </sheetData>
  <sheetProtection formatCells="0" insertColumns="0"/>
  <mergeCells count="26">
    <mergeCell ref="O7:O8"/>
    <mergeCell ref="N7:N8"/>
    <mergeCell ref="C58:D58"/>
    <mergeCell ref="C56:D56"/>
    <mergeCell ref="B52:D52"/>
    <mergeCell ref="B54:D54"/>
    <mergeCell ref="B55:D55"/>
    <mergeCell ref="C45:D45"/>
    <mergeCell ref="C53:D53"/>
    <mergeCell ref="B43:D43"/>
    <mergeCell ref="B44:D44"/>
    <mergeCell ref="B46:D46"/>
    <mergeCell ref="B27:D27"/>
    <mergeCell ref="B28:D28"/>
    <mergeCell ref="C59:D59"/>
    <mergeCell ref="B61:B64"/>
    <mergeCell ref="C61:D61"/>
    <mergeCell ref="C62:D62"/>
    <mergeCell ref="C63:D63"/>
    <mergeCell ref="C64:D64"/>
    <mergeCell ref="E3:N3"/>
    <mergeCell ref="B12:B26"/>
    <mergeCell ref="B41:D41"/>
    <mergeCell ref="B42:D42"/>
    <mergeCell ref="B29:B40"/>
    <mergeCell ref="B3:D3"/>
  </mergeCells>
  <phoneticPr fontId="2"/>
  <dataValidations count="1">
    <dataValidation type="whole" allowBlank="1" showInputMessage="1" showErrorMessage="1" errorTitle="無効な入力" error="3～6のいずれかの数字を入力してください。" sqref="B5:B6">
      <formula1>3</formula1>
      <formula2>6</formula2>
    </dataValidation>
  </dataValidations>
  <pageMargins left="0.14583333333333334" right="6.25E-2" top="0.23958333333333334" bottom="0.19791666666666666"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N39"/>
  <sheetViews>
    <sheetView showGridLines="0" view="pageBreakPreview" zoomScale="85" zoomScaleNormal="100" zoomScaleSheetLayoutView="85" workbookViewId="0">
      <selection activeCell="K15" sqref="K15"/>
    </sheetView>
  </sheetViews>
  <sheetFormatPr defaultRowHeight="18.75"/>
  <cols>
    <col min="1" max="1" width="2.5" customWidth="1"/>
    <col min="2" max="2" width="4.375" customWidth="1"/>
    <col min="3" max="3" width="11.125" customWidth="1"/>
    <col min="4" max="4" width="18.25" customWidth="1"/>
    <col min="6" max="6" width="18.625" customWidth="1"/>
    <col min="7" max="7" width="7.625" customWidth="1"/>
    <col min="8" max="8" width="18.625" customWidth="1"/>
    <col min="9" max="9" width="2.5" customWidth="1"/>
  </cols>
  <sheetData>
    <row r="1" spans="2:14" s="1" customFormat="1" ht="19.5" customHeight="1">
      <c r="B1" s="231" t="s">
        <v>123</v>
      </c>
      <c r="C1" s="232"/>
    </row>
    <row r="2" spans="2:14" s="1" customFormat="1" ht="18.75" customHeight="1">
      <c r="B2" s="443" t="s">
        <v>98</v>
      </c>
      <c r="C2" s="443"/>
      <c r="D2" s="444" t="str">
        <f>作成補助!E3</f>
        <v>株式会社○○○○○○</v>
      </c>
      <c r="E2" s="444"/>
      <c r="F2" s="444"/>
      <c r="G2" s="444"/>
      <c r="H2" s="444"/>
      <c r="I2" s="2"/>
      <c r="J2" s="2"/>
      <c r="L2" s="2"/>
      <c r="M2" s="2"/>
      <c r="N2" s="3"/>
    </row>
    <row r="3" spans="2:14">
      <c r="B3" s="334" t="s">
        <v>124</v>
      </c>
      <c r="C3" s="333"/>
      <c r="D3" s="333"/>
      <c r="E3" s="333"/>
      <c r="F3" s="333"/>
      <c r="G3" s="333"/>
      <c r="H3" s="233" t="s">
        <v>127</v>
      </c>
    </row>
    <row r="4" spans="2:14" ht="20.100000000000001" customHeight="1">
      <c r="B4" s="79" t="s">
        <v>130</v>
      </c>
      <c r="C4" s="445" t="s">
        <v>125</v>
      </c>
      <c r="D4" s="446"/>
      <c r="E4" s="79" t="s">
        <v>126</v>
      </c>
      <c r="F4" s="79" t="s">
        <v>132</v>
      </c>
      <c r="G4" s="79" t="s">
        <v>131</v>
      </c>
      <c r="H4" s="79" t="s">
        <v>133</v>
      </c>
    </row>
    <row r="5" spans="2:14" ht="20.100000000000001" customHeight="1">
      <c r="B5" s="269">
        <v>1</v>
      </c>
      <c r="C5" s="437" t="s">
        <v>270</v>
      </c>
      <c r="D5" s="438"/>
      <c r="E5" s="270" t="s">
        <v>272</v>
      </c>
      <c r="F5" s="323">
        <v>12000</v>
      </c>
      <c r="G5" s="271">
        <v>2</v>
      </c>
      <c r="H5" s="161">
        <f>F5*G5</f>
        <v>24000</v>
      </c>
    </row>
    <row r="6" spans="2:14" ht="20.100000000000001" customHeight="1">
      <c r="B6" s="269">
        <v>2</v>
      </c>
      <c r="C6" s="437" t="s">
        <v>271</v>
      </c>
      <c r="D6" s="438"/>
      <c r="E6" s="270" t="s">
        <v>272</v>
      </c>
      <c r="F6" s="323">
        <v>15000</v>
      </c>
      <c r="G6" s="271">
        <v>1</v>
      </c>
      <c r="H6" s="161">
        <f>F6*G6</f>
        <v>15000</v>
      </c>
    </row>
    <row r="7" spans="2:14" ht="20.100000000000001" customHeight="1">
      <c r="B7" s="269"/>
      <c r="C7" s="437"/>
      <c r="D7" s="438"/>
      <c r="E7" s="270"/>
      <c r="F7" s="323"/>
      <c r="G7" s="271"/>
      <c r="H7" s="161">
        <f t="shared" ref="H7:H19" si="0">F7*G7</f>
        <v>0</v>
      </c>
    </row>
    <row r="8" spans="2:14" ht="20.100000000000001" customHeight="1">
      <c r="B8" s="80"/>
      <c r="C8" s="86"/>
      <c r="D8" s="86"/>
      <c r="E8" s="83"/>
      <c r="F8" s="84" t="s">
        <v>151</v>
      </c>
      <c r="G8" s="85"/>
      <c r="H8" s="161">
        <f>SUM(H5:H7)</f>
        <v>39000</v>
      </c>
    </row>
    <row r="9" spans="2:14" ht="20.100000000000001" customHeight="1">
      <c r="B9" s="269">
        <v>3</v>
      </c>
      <c r="C9" s="437" t="s">
        <v>273</v>
      </c>
      <c r="D9" s="438"/>
      <c r="E9" s="270" t="s">
        <v>275</v>
      </c>
      <c r="F9" s="323">
        <v>2000</v>
      </c>
      <c r="G9" s="271">
        <v>2</v>
      </c>
      <c r="H9" s="161">
        <f t="shared" si="0"/>
        <v>4000</v>
      </c>
    </row>
    <row r="10" spans="2:14" ht="20.100000000000001" customHeight="1">
      <c r="B10" s="269">
        <v>4</v>
      </c>
      <c r="C10" s="437" t="s">
        <v>274</v>
      </c>
      <c r="D10" s="438"/>
      <c r="E10" s="270" t="s">
        <v>275</v>
      </c>
      <c r="F10" s="323">
        <v>5000</v>
      </c>
      <c r="G10" s="271">
        <v>1</v>
      </c>
      <c r="H10" s="161">
        <f t="shared" si="0"/>
        <v>5000</v>
      </c>
    </row>
    <row r="11" spans="2:14" ht="20.100000000000001" customHeight="1">
      <c r="B11" s="269"/>
      <c r="C11" s="439"/>
      <c r="D11" s="440"/>
      <c r="E11" s="272"/>
      <c r="F11" s="324"/>
      <c r="G11" s="273"/>
      <c r="H11" s="161">
        <f t="shared" si="0"/>
        <v>0</v>
      </c>
    </row>
    <row r="12" spans="2:14" ht="20.100000000000001" customHeight="1">
      <c r="B12" s="80"/>
      <c r="C12" s="86"/>
      <c r="D12" s="86"/>
      <c r="E12" s="83"/>
      <c r="F12" s="84" t="s">
        <v>152</v>
      </c>
      <c r="G12" s="85"/>
      <c r="H12" s="161">
        <f>SUM(H9:H11)</f>
        <v>9000</v>
      </c>
    </row>
    <row r="13" spans="2:14" ht="20.100000000000001" customHeight="1">
      <c r="B13" s="269"/>
      <c r="C13" s="439"/>
      <c r="D13" s="440"/>
      <c r="E13" s="272"/>
      <c r="F13" s="324"/>
      <c r="G13" s="273"/>
      <c r="H13" s="161">
        <f t="shared" si="0"/>
        <v>0</v>
      </c>
    </row>
    <row r="14" spans="2:14" ht="20.100000000000001" customHeight="1">
      <c r="B14" s="269"/>
      <c r="C14" s="441"/>
      <c r="D14" s="442"/>
      <c r="E14" s="270"/>
      <c r="F14" s="323"/>
      <c r="G14" s="271"/>
      <c r="H14" s="161">
        <f t="shared" si="0"/>
        <v>0</v>
      </c>
    </row>
    <row r="15" spans="2:14" ht="20.100000000000001" customHeight="1">
      <c r="B15" s="269"/>
      <c r="C15" s="439"/>
      <c r="D15" s="440"/>
      <c r="E15" s="272"/>
      <c r="F15" s="324"/>
      <c r="G15" s="273"/>
      <c r="H15" s="161">
        <f t="shared" si="0"/>
        <v>0</v>
      </c>
    </row>
    <row r="16" spans="2:14" ht="20.100000000000001" customHeight="1">
      <c r="B16" s="87"/>
      <c r="C16" s="88"/>
      <c r="D16" s="88"/>
      <c r="E16" s="89"/>
      <c r="F16" s="90" t="s">
        <v>153</v>
      </c>
      <c r="G16" s="91"/>
      <c r="H16" s="162">
        <f>SUM(H13:H15)</f>
        <v>0</v>
      </c>
    </row>
    <row r="17" spans="2:8" ht="20.100000000000001" customHeight="1">
      <c r="B17" s="274"/>
      <c r="C17" s="428"/>
      <c r="D17" s="429"/>
      <c r="E17" s="275"/>
      <c r="F17" s="325"/>
      <c r="G17" s="276"/>
      <c r="H17" s="161">
        <f t="shared" si="0"/>
        <v>0</v>
      </c>
    </row>
    <row r="18" spans="2:8" ht="20.100000000000001" customHeight="1">
      <c r="B18" s="269"/>
      <c r="C18" s="441"/>
      <c r="D18" s="442"/>
      <c r="E18" s="270"/>
      <c r="F18" s="323"/>
      <c r="G18" s="271"/>
      <c r="H18" s="161">
        <f t="shared" si="0"/>
        <v>0</v>
      </c>
    </row>
    <row r="19" spans="2:8" ht="20.100000000000001" customHeight="1">
      <c r="B19" s="274"/>
      <c r="C19" s="431"/>
      <c r="D19" s="432"/>
      <c r="E19" s="275"/>
      <c r="F19" s="325"/>
      <c r="G19" s="276"/>
      <c r="H19" s="161">
        <f t="shared" si="0"/>
        <v>0</v>
      </c>
    </row>
    <row r="20" spans="2:8" ht="20.100000000000001" customHeight="1">
      <c r="B20" s="87"/>
      <c r="C20" s="88"/>
      <c r="D20" s="88"/>
      <c r="E20" s="89"/>
      <c r="F20" s="90" t="s">
        <v>154</v>
      </c>
      <c r="G20" s="91"/>
      <c r="H20" s="162">
        <f>SUM(H17:H19)</f>
        <v>0</v>
      </c>
    </row>
    <row r="21" spans="2:8" ht="20.100000000000001" customHeight="1">
      <c r="B21" s="274"/>
      <c r="C21" s="428"/>
      <c r="D21" s="429"/>
      <c r="E21" s="275"/>
      <c r="F21" s="325"/>
      <c r="G21" s="276"/>
      <c r="H21" s="161">
        <f t="shared" ref="H21:H23" si="1">F21*G21</f>
        <v>0</v>
      </c>
    </row>
    <row r="22" spans="2:8" ht="20.100000000000001" customHeight="1">
      <c r="B22" s="269"/>
      <c r="C22" s="441"/>
      <c r="D22" s="442"/>
      <c r="E22" s="270"/>
      <c r="F22" s="323"/>
      <c r="G22" s="271"/>
      <c r="H22" s="161">
        <f t="shared" si="1"/>
        <v>0</v>
      </c>
    </row>
    <row r="23" spans="2:8" ht="20.100000000000001" customHeight="1">
      <c r="B23" s="274"/>
      <c r="C23" s="431"/>
      <c r="D23" s="432"/>
      <c r="E23" s="275"/>
      <c r="F23" s="325"/>
      <c r="G23" s="276"/>
      <c r="H23" s="161">
        <f t="shared" si="1"/>
        <v>0</v>
      </c>
    </row>
    <row r="24" spans="2:8" ht="20.100000000000001" customHeight="1">
      <c r="B24" s="87"/>
      <c r="C24" s="88"/>
      <c r="D24" s="88"/>
      <c r="E24" s="89"/>
      <c r="F24" s="90" t="s">
        <v>155</v>
      </c>
      <c r="G24" s="91"/>
      <c r="H24" s="162">
        <f>SUM(H21:H23)</f>
        <v>0</v>
      </c>
    </row>
    <row r="25" spans="2:8" ht="20.100000000000001" customHeight="1">
      <c r="B25" s="274"/>
      <c r="C25" s="428"/>
      <c r="D25" s="429"/>
      <c r="E25" s="275"/>
      <c r="F25" s="325"/>
      <c r="G25" s="276"/>
      <c r="H25" s="161">
        <f t="shared" ref="H25:H27" si="2">F25*G25</f>
        <v>0</v>
      </c>
    </row>
    <row r="26" spans="2:8" ht="20.100000000000001" customHeight="1">
      <c r="B26" s="269"/>
      <c r="C26" s="441"/>
      <c r="D26" s="442"/>
      <c r="E26" s="270"/>
      <c r="F26" s="323"/>
      <c r="G26" s="271"/>
      <c r="H26" s="161">
        <f t="shared" si="2"/>
        <v>0</v>
      </c>
    </row>
    <row r="27" spans="2:8" ht="20.100000000000001" customHeight="1">
      <c r="B27" s="274"/>
      <c r="C27" s="431"/>
      <c r="D27" s="432"/>
      <c r="E27" s="275"/>
      <c r="F27" s="325"/>
      <c r="G27" s="276"/>
      <c r="H27" s="161">
        <f t="shared" si="2"/>
        <v>0</v>
      </c>
    </row>
    <row r="28" spans="2:8" ht="20.100000000000001" customHeight="1">
      <c r="B28" s="87"/>
      <c r="C28" s="88"/>
      <c r="D28" s="88"/>
      <c r="E28" s="89"/>
      <c r="F28" s="90" t="s">
        <v>188</v>
      </c>
      <c r="G28" s="91"/>
      <c r="H28" s="162">
        <f>SUM(H25:H27)</f>
        <v>0</v>
      </c>
    </row>
    <row r="29" spans="2:8" ht="20.100000000000001" customHeight="1">
      <c r="B29" s="80"/>
      <c r="C29" s="81"/>
      <c r="D29" s="81"/>
      <c r="E29" s="81"/>
      <c r="F29" s="82" t="s">
        <v>129</v>
      </c>
      <c r="G29" s="82"/>
      <c r="H29" s="163">
        <f>SUM(H28,H24,H20,H16,H12,H8)</f>
        <v>48000</v>
      </c>
    </row>
    <row r="31" spans="2:8" ht="27.75" customHeight="1">
      <c r="B31" s="27" t="s">
        <v>134</v>
      </c>
      <c r="C31" s="1"/>
      <c r="D31" s="1"/>
      <c r="E31" s="1"/>
    </row>
    <row r="32" spans="2:8">
      <c r="B32" s="92"/>
      <c r="C32" s="1"/>
      <c r="D32" s="1"/>
      <c r="E32" s="157" t="s">
        <v>127</v>
      </c>
    </row>
    <row r="33" spans="2:5" ht="43.5" customHeight="1">
      <c r="B33" s="435" t="s">
        <v>136</v>
      </c>
      <c r="C33" s="436"/>
      <c r="D33" s="433" t="s">
        <v>135</v>
      </c>
      <c r="E33" s="433"/>
    </row>
    <row r="34" spans="2:5" ht="34.5" customHeight="1">
      <c r="B34" s="428" t="s">
        <v>156</v>
      </c>
      <c r="C34" s="429"/>
      <c r="D34" s="434">
        <v>10000</v>
      </c>
      <c r="E34" s="434"/>
    </row>
    <row r="35" spans="2:5" ht="34.5" customHeight="1">
      <c r="B35" s="428" t="s">
        <v>157</v>
      </c>
      <c r="C35" s="429"/>
      <c r="D35" s="434">
        <v>10000</v>
      </c>
      <c r="E35" s="434"/>
    </row>
    <row r="36" spans="2:5" ht="34.5" customHeight="1">
      <c r="B36" s="428" t="s">
        <v>158</v>
      </c>
      <c r="C36" s="429"/>
      <c r="D36" s="434"/>
      <c r="E36" s="434"/>
    </row>
    <row r="37" spans="2:5" ht="34.5" customHeight="1">
      <c r="B37" s="428" t="s">
        <v>159</v>
      </c>
      <c r="C37" s="429"/>
      <c r="D37" s="430"/>
      <c r="E37" s="430"/>
    </row>
    <row r="38" spans="2:5" ht="34.5" customHeight="1">
      <c r="B38" s="428" t="s">
        <v>160</v>
      </c>
      <c r="C38" s="429"/>
      <c r="D38" s="430"/>
      <c r="E38" s="430"/>
    </row>
    <row r="39" spans="2:5" ht="34.5" customHeight="1">
      <c r="B39" s="428" t="s">
        <v>189</v>
      </c>
      <c r="C39" s="429"/>
      <c r="D39" s="430"/>
      <c r="E39" s="430"/>
    </row>
  </sheetData>
  <sheetProtection sheet="1" scenarios="1" formatCells="0" formatColumns="0" formatRows="0" insertRows="0"/>
  <mergeCells count="35">
    <mergeCell ref="D34:E34"/>
    <mergeCell ref="C25:D25"/>
    <mergeCell ref="C26:D26"/>
    <mergeCell ref="C11:D11"/>
    <mergeCell ref="C27:D27"/>
    <mergeCell ref="B2:C2"/>
    <mergeCell ref="D2:H2"/>
    <mergeCell ref="C4:D4"/>
    <mergeCell ref="C5:D5"/>
    <mergeCell ref="C7:D7"/>
    <mergeCell ref="C6:D6"/>
    <mergeCell ref="C9:D9"/>
    <mergeCell ref="C10:D10"/>
    <mergeCell ref="C15:D15"/>
    <mergeCell ref="C22:D22"/>
    <mergeCell ref="C13:D13"/>
    <mergeCell ref="C14:D14"/>
    <mergeCell ref="C18:D18"/>
    <mergeCell ref="C21:D21"/>
    <mergeCell ref="B39:C39"/>
    <mergeCell ref="D39:E39"/>
    <mergeCell ref="C19:D19"/>
    <mergeCell ref="C17:D17"/>
    <mergeCell ref="C23:D23"/>
    <mergeCell ref="D33:E33"/>
    <mergeCell ref="D38:E38"/>
    <mergeCell ref="D37:E37"/>
    <mergeCell ref="D36:E36"/>
    <mergeCell ref="B34:C34"/>
    <mergeCell ref="B35:C35"/>
    <mergeCell ref="B36:C36"/>
    <mergeCell ref="B37:C37"/>
    <mergeCell ref="B38:C38"/>
    <mergeCell ref="B33:C33"/>
    <mergeCell ref="D35:E35"/>
  </mergeCells>
  <phoneticPr fontId="2"/>
  <conditionalFormatting sqref="L2 I2:J2">
    <cfRule type="containsText" dxfId="11" priority="4" operator="containsText" text="×">
      <formula>NOT(ISERROR(SEARCH("×",I2)))</formula>
    </cfRule>
  </conditionalFormatting>
  <conditionalFormatting sqref="M2">
    <cfRule type="containsText" dxfId="10" priority="3" operator="containsText" text="×">
      <formula>NOT(ISERROR(SEARCH("×",M2)))</formula>
    </cfRule>
  </conditionalFormatting>
  <conditionalFormatting sqref="N2">
    <cfRule type="containsText" dxfId="9" priority="2" operator="containsText" text="×">
      <formula>NOT(ISERROR(SEARCH("×",N2)))</formula>
    </cfRule>
  </conditionalFormatting>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85" zoomScaleNormal="100" zoomScaleSheetLayoutView="85" workbookViewId="0">
      <selection activeCell="J22" sqref="J22"/>
    </sheetView>
  </sheetViews>
  <sheetFormatPr defaultRowHeight="18.75"/>
  <cols>
    <col min="1" max="1" width="6.25" customWidth="1"/>
    <col min="2" max="2" width="3.75" customWidth="1"/>
    <col min="3" max="6" width="12.625" customWidth="1"/>
    <col min="7" max="7" width="13.25" customWidth="1"/>
    <col min="8" max="8" width="9.75" customWidth="1"/>
  </cols>
  <sheetData>
    <row r="1" spans="1:13" ht="19.5" customHeight="1">
      <c r="A1" s="364" t="s">
        <v>205</v>
      </c>
      <c r="B1" s="364"/>
    </row>
    <row r="2" spans="1:13">
      <c r="B2" s="29"/>
    </row>
    <row r="3" spans="1:13">
      <c r="B3" s="29" t="s">
        <v>114</v>
      </c>
      <c r="E3" s="28"/>
      <c r="F3" s="30"/>
    </row>
    <row r="4" spans="1:13" ht="12.75" customHeight="1">
      <c r="B4" s="29"/>
      <c r="E4" s="28"/>
      <c r="F4" s="30"/>
    </row>
    <row r="5" spans="1:13">
      <c r="B5" s="29" t="s">
        <v>190</v>
      </c>
      <c r="E5" s="28"/>
    </row>
    <row r="6" spans="1:13" ht="19.5" thickBot="1">
      <c r="B6" s="29"/>
      <c r="E6" s="28"/>
      <c r="F6" s="30" t="s">
        <v>115</v>
      </c>
    </row>
    <row r="7" spans="1:13" ht="34.5" customHeight="1">
      <c r="B7" s="447"/>
      <c r="C7" s="448"/>
      <c r="D7" s="353" t="s">
        <v>109</v>
      </c>
      <c r="E7" s="353" t="s">
        <v>110</v>
      </c>
      <c r="F7" s="354" t="s">
        <v>116</v>
      </c>
      <c r="G7" s="374" t="s">
        <v>277</v>
      </c>
      <c r="M7" s="242"/>
    </row>
    <row r="8" spans="1:13" ht="34.5" customHeight="1">
      <c r="B8" s="355">
        <v>1</v>
      </c>
      <c r="C8" s="341" t="s">
        <v>111</v>
      </c>
      <c r="D8" s="338">
        <f>別表３!F19</f>
        <v>623823.85281190008</v>
      </c>
      <c r="E8" s="338">
        <f>IFERROR(INDEX(作成補助!J52:M52,1,作成補助!B5-2),"")</f>
        <v>690571.35999999987</v>
      </c>
      <c r="F8" s="356">
        <f>IFERROR((E8-D8)/ABS(D8),"")</f>
        <v>0.10699736293704368</v>
      </c>
      <c r="G8" s="352" t="str">
        <f>IFERROR(IF(F8&gt;=INDEX(D21:F21,1,作成補助!$B$5-2),"○","×"),"")</f>
        <v>×</v>
      </c>
      <c r="M8" s="242"/>
    </row>
    <row r="9" spans="1:13" ht="34.5" customHeight="1">
      <c r="B9" s="355">
        <v>2</v>
      </c>
      <c r="C9" s="337" t="s">
        <v>112</v>
      </c>
      <c r="D9" s="338">
        <f>別表３!F21</f>
        <v>31191</v>
      </c>
      <c r="E9" s="338">
        <f>IFERROR(INDEX(作成補助!J55:M55,1,作成補助!B5-2),"")</f>
        <v>24663</v>
      </c>
      <c r="F9" s="356">
        <f>IFERROR((E9-D9)/ABS(D9),"")</f>
        <v>-0.20929114167548332</v>
      </c>
      <c r="G9" s="352" t="str">
        <f>IFERROR(IF(F9&gt;=INDEX(D22:F22,1,作成補助!$B$5-2),"○","×"),"")</f>
        <v>×</v>
      </c>
    </row>
    <row r="10" spans="1:13" ht="34.5" customHeight="1" thickBot="1">
      <c r="B10" s="357">
        <v>3</v>
      </c>
      <c r="C10" s="358" t="s">
        <v>113</v>
      </c>
      <c r="D10" s="359">
        <f>別表３!F12</f>
        <v>403896</v>
      </c>
      <c r="E10" s="360">
        <f>IFERROR(INDEX(作成補助!J44:M44,1,作成補助!B5-2),"")</f>
        <v>452064.64000000007</v>
      </c>
      <c r="F10" s="361">
        <f>IFERROR((E10-D10)/ABS(D10),"")</f>
        <v>0.11926000752669022</v>
      </c>
      <c r="G10" s="352" t="str">
        <f>IFERROR(IF(F10&gt;=INDEX(D23:F23,1,作成補助!$B$5-2),"○","×"),"")</f>
        <v>○</v>
      </c>
    </row>
    <row r="11" spans="1:13" ht="18.75" customHeight="1"/>
    <row r="12" spans="1:13">
      <c r="B12" s="29" t="s">
        <v>191</v>
      </c>
    </row>
    <row r="13" spans="1:13" ht="19.5" thickBot="1">
      <c r="B13" s="29"/>
      <c r="F13" s="30" t="s">
        <v>115</v>
      </c>
    </row>
    <row r="14" spans="1:13" ht="34.5" customHeight="1">
      <c r="B14" s="447"/>
      <c r="C14" s="448"/>
      <c r="D14" s="353" t="s">
        <v>109</v>
      </c>
      <c r="E14" s="353" t="s">
        <v>110</v>
      </c>
      <c r="F14" s="354" t="s">
        <v>116</v>
      </c>
      <c r="G14" s="374" t="s">
        <v>277</v>
      </c>
    </row>
    <row r="15" spans="1:13" ht="34.5" customHeight="1">
      <c r="B15" s="355">
        <v>1</v>
      </c>
      <c r="C15" s="341" t="s">
        <v>111</v>
      </c>
      <c r="D15" s="338">
        <f>別表３!F19</f>
        <v>623823.85281190008</v>
      </c>
      <c r="E15" s="338">
        <f>IFERROR(INDEX(作成補助!J52:M52,1,作成補助!B5-2),"")</f>
        <v>690571.35999999987</v>
      </c>
      <c r="F15" s="356">
        <f>IFERROR((E15-D15)/ABS(D15),"")</f>
        <v>0.10699736293704368</v>
      </c>
      <c r="G15" s="352" t="str">
        <f>IFERROR(IF(F15&gt;=INDEX(D21:F21,1,作成補助!$B$5-3),"○","×"),"")</f>
        <v>○</v>
      </c>
    </row>
    <row r="16" spans="1:13" ht="34.5" customHeight="1">
      <c r="B16" s="355">
        <v>2</v>
      </c>
      <c r="C16" s="337" t="s">
        <v>112</v>
      </c>
      <c r="D16" s="338">
        <f>別表３!F21</f>
        <v>31191</v>
      </c>
      <c r="E16" s="338">
        <f>IFERROR(INDEX(作成補助!J55:M55,1,作成補助!B5-2),"")</f>
        <v>24663</v>
      </c>
      <c r="F16" s="356">
        <f>IFERROR((E16-D16)/ABS(D16),"")</f>
        <v>-0.20929114167548332</v>
      </c>
      <c r="G16" s="352" t="str">
        <f>IFERROR(IF(F16&gt;=INDEX(D22:F22,1,作成補助!$B$5-3),"○","×"),"")</f>
        <v>×</v>
      </c>
    </row>
    <row r="17" spans="2:7" ht="34.5" customHeight="1" thickBot="1">
      <c r="B17" s="357">
        <v>3</v>
      </c>
      <c r="C17" s="358" t="s">
        <v>113</v>
      </c>
      <c r="D17" s="359">
        <f>別表３!F12</f>
        <v>403896</v>
      </c>
      <c r="E17" s="360">
        <f>IFERROR(INDEX(作成補助!J44:M44,1,作成補助!B5-2),"")</f>
        <v>452064.64000000007</v>
      </c>
      <c r="F17" s="361">
        <f>IFERROR((E17-D17)/ABS(D17),"")</f>
        <v>0.11926000752669022</v>
      </c>
      <c r="G17" s="352" t="str">
        <f>IFERROR(IF(F17&gt;=INDEX(D23:F23,1,作成補助!$B$5-3),"○","×"),"")</f>
        <v>○</v>
      </c>
    </row>
    <row r="19" spans="2:7">
      <c r="B19" s="348" t="s">
        <v>183</v>
      </c>
      <c r="C19" s="349"/>
      <c r="D19" s="349"/>
    </row>
    <row r="20" spans="2:7" ht="24.95" customHeight="1">
      <c r="B20" s="340"/>
      <c r="C20" s="340"/>
      <c r="D20" s="350" t="s">
        <v>184</v>
      </c>
      <c r="E20" s="350" t="s">
        <v>185</v>
      </c>
      <c r="F20" s="350" t="s">
        <v>186</v>
      </c>
    </row>
    <row r="21" spans="2:7" ht="34.5" customHeight="1">
      <c r="B21" s="339">
        <v>1</v>
      </c>
      <c r="C21" s="341" t="s">
        <v>111</v>
      </c>
      <c r="D21" s="351">
        <v>0.09</v>
      </c>
      <c r="E21" s="351">
        <v>0.12</v>
      </c>
      <c r="F21" s="351">
        <v>0.15</v>
      </c>
    </row>
    <row r="22" spans="2:7" ht="34.5" customHeight="1">
      <c r="B22" s="339">
        <v>2</v>
      </c>
      <c r="C22" s="337" t="s">
        <v>112</v>
      </c>
      <c r="D22" s="351">
        <v>0.09</v>
      </c>
      <c r="E22" s="351">
        <v>0.12</v>
      </c>
      <c r="F22" s="351">
        <v>0.15</v>
      </c>
    </row>
    <row r="23" spans="2:7" ht="34.5" customHeight="1">
      <c r="B23" s="339">
        <v>3</v>
      </c>
      <c r="C23" s="339" t="s">
        <v>113</v>
      </c>
      <c r="D23" s="351">
        <v>4.4999999999999998E-2</v>
      </c>
      <c r="E23" s="351">
        <v>0.06</v>
      </c>
      <c r="F23" s="351">
        <v>7.4999999999999997E-2</v>
      </c>
    </row>
  </sheetData>
  <sheetProtection formatCells="0"/>
  <mergeCells count="2">
    <mergeCell ref="B7:C7"/>
    <mergeCell ref="B14:C14"/>
  </mergeCells>
  <phoneticPr fontId="2"/>
  <conditionalFormatting sqref="B10 D10">
    <cfRule type="beginsWith" dxfId="8" priority="3" operator="beginsWith" text="×">
      <formula>LEFT(B10,LEN("×"))="×"</formula>
    </cfRule>
  </conditionalFormatting>
  <conditionalFormatting sqref="B23">
    <cfRule type="beginsWith" dxfId="7" priority="2" operator="beginsWith" text="×">
      <formula>LEFT(B23,LEN("×"))="×"</formula>
    </cfRule>
  </conditionalFormatting>
  <conditionalFormatting sqref="B17 D17">
    <cfRule type="beginsWith" dxfId="6" priority="1" operator="beginsWith" text="×">
      <formula>LEFT(B17,LEN("×"))="×"</formula>
    </cfRule>
  </conditionalFormatting>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90" zoomScaleNormal="100" zoomScaleSheetLayoutView="90" workbookViewId="0">
      <pane xSplit="3" ySplit="5" topLeftCell="D24" activePane="bottomRight" state="frozen"/>
      <selection pane="topRight" activeCell="D1" sqref="D1"/>
      <selection pane="bottomLeft" activeCell="A6" sqref="A6"/>
      <selection pane="bottomRight" activeCell="L44" sqref="L44"/>
    </sheetView>
  </sheetViews>
  <sheetFormatPr defaultColWidth="9" defaultRowHeight="13.5"/>
  <cols>
    <col min="1" max="1" width="2.5" style="1" customWidth="1"/>
    <col min="2" max="2" width="3.875" style="1" customWidth="1"/>
    <col min="3" max="3" width="12.5" style="1" customWidth="1"/>
    <col min="4" max="5" width="9" style="1"/>
    <col min="6" max="6" width="9.75" style="1" bestFit="1" customWidth="1"/>
    <col min="7" max="9" width="9" style="1"/>
    <col min="10" max="14" width="9" style="1" customWidth="1"/>
    <col min="15" max="15" width="1.75" style="1" customWidth="1"/>
    <col min="16" max="16384" width="9" style="1"/>
  </cols>
  <sheetData>
    <row r="1" spans="1:15" ht="19.5" customHeight="1">
      <c r="A1" s="261"/>
      <c r="B1" s="262" t="s">
        <v>13</v>
      </c>
      <c r="C1" s="261"/>
      <c r="D1" s="261"/>
      <c r="E1" s="261"/>
      <c r="F1" s="261"/>
      <c r="G1" s="261"/>
      <c r="H1" s="261"/>
      <c r="I1" s="261"/>
      <c r="J1" s="261"/>
      <c r="K1" s="261"/>
      <c r="L1" s="261"/>
      <c r="M1" s="261"/>
      <c r="N1" s="261"/>
      <c r="O1" s="261"/>
    </row>
    <row r="2" spans="1:15" ht="18.75" customHeight="1">
      <c r="A2" s="261"/>
      <c r="B2" s="335" t="s">
        <v>14</v>
      </c>
      <c r="C2" s="336"/>
      <c r="D2" s="261"/>
      <c r="E2" s="261"/>
      <c r="F2" s="261"/>
      <c r="G2" s="261"/>
      <c r="H2" s="261"/>
      <c r="I2" s="261"/>
      <c r="J2" s="261"/>
      <c r="K2" s="261"/>
      <c r="L2" s="261"/>
      <c r="M2" s="261"/>
      <c r="N2" s="261"/>
      <c r="O2" s="261"/>
    </row>
    <row r="3" spans="1:15" ht="19.5" customHeight="1">
      <c r="A3" s="261"/>
      <c r="B3" s="456" t="s">
        <v>98</v>
      </c>
      <c r="C3" s="456"/>
      <c r="D3" s="457" t="str">
        <f>作成補助!E3</f>
        <v>株式会社○○○○○○</v>
      </c>
      <c r="E3" s="457"/>
      <c r="F3" s="457"/>
      <c r="G3" s="457"/>
      <c r="H3" s="2"/>
      <c r="I3" s="2"/>
      <c r="J3" s="2"/>
      <c r="K3" s="261"/>
      <c r="L3" s="2"/>
      <c r="M3" s="93"/>
      <c r="N3" s="3" t="s">
        <v>15</v>
      </c>
      <c r="O3" s="261"/>
    </row>
    <row r="4" spans="1:15" ht="15" customHeight="1">
      <c r="A4" s="261"/>
      <c r="B4" s="461"/>
      <c r="C4" s="461"/>
      <c r="D4" s="200" t="s">
        <v>150</v>
      </c>
      <c r="E4" s="200" t="s">
        <v>140</v>
      </c>
      <c r="F4" s="201" t="s">
        <v>141</v>
      </c>
      <c r="G4" s="202" t="s">
        <v>142</v>
      </c>
      <c r="H4" s="200" t="s">
        <v>143</v>
      </c>
      <c r="I4" s="200" t="s">
        <v>144</v>
      </c>
      <c r="J4" s="200" t="s">
        <v>145</v>
      </c>
      <c r="K4" s="200" t="s">
        <v>146</v>
      </c>
      <c r="L4" s="200" t="s">
        <v>147</v>
      </c>
      <c r="M4" s="200" t="s">
        <v>148</v>
      </c>
      <c r="N4" s="200" t="s">
        <v>149</v>
      </c>
      <c r="O4" s="261"/>
    </row>
    <row r="5" spans="1:15" ht="15" customHeight="1" thickBot="1">
      <c r="A5" s="261"/>
      <c r="B5" s="203"/>
      <c r="C5" s="204"/>
      <c r="D5" s="205" t="str">
        <f>作成補助!E8</f>
        <v>(R1年6月期)</v>
      </c>
      <c r="E5" s="205" t="str">
        <f>作成補助!F8</f>
        <v>(R2年6月期)</v>
      </c>
      <c r="F5" s="205" t="str">
        <f>作成補助!G8</f>
        <v>(R3年6月期)</v>
      </c>
      <c r="G5" s="328" t="str">
        <f>作成補助!H8</f>
        <v>(R4年6月期)</v>
      </c>
      <c r="H5" s="205" t="str">
        <f>作成補助!I8</f>
        <v>(R5年6月期)</v>
      </c>
      <c r="I5" s="205" t="str">
        <f>作成補助!J8</f>
        <v>(R6年6月期)</v>
      </c>
      <c r="J5" s="205" t="str">
        <f>作成補助!K8</f>
        <v>(R7年6月期)</v>
      </c>
      <c r="K5" s="205" t="str">
        <f>作成補助!L8</f>
        <v>( 年 月期）</v>
      </c>
      <c r="L5" s="373" t="str">
        <f>作成補助!M8</f>
        <v>( 年 月期）</v>
      </c>
      <c r="M5" s="205" t="s">
        <v>139</v>
      </c>
      <c r="N5" s="206" t="s">
        <v>139</v>
      </c>
      <c r="O5" s="261"/>
    </row>
    <row r="6" spans="1:15" ht="34.5" customHeight="1" thickTop="1">
      <c r="A6" s="261"/>
      <c r="B6" s="453" t="s">
        <v>16</v>
      </c>
      <c r="C6" s="453"/>
      <c r="D6" s="94">
        <f>作成補助!E9</f>
        <v>2407765</v>
      </c>
      <c r="E6" s="94">
        <f>作成補助!F9</f>
        <v>2410234</v>
      </c>
      <c r="F6" s="94">
        <f>作成補助!G9</f>
        <v>2412047</v>
      </c>
      <c r="G6" s="95">
        <f>作成補助!H9</f>
        <v>2500000</v>
      </c>
      <c r="H6" s="94">
        <f>作成補助!I9</f>
        <v>2526100</v>
      </c>
      <c r="I6" s="94">
        <f>作成補助!J9</f>
        <v>2571340</v>
      </c>
      <c r="J6" s="94">
        <f>作成補助!K9</f>
        <v>2650510</v>
      </c>
      <c r="K6" s="94">
        <f>作成補助!L9</f>
        <v>0</v>
      </c>
      <c r="L6" s="94">
        <f>作成補助!M9</f>
        <v>0</v>
      </c>
      <c r="M6" s="114"/>
      <c r="N6" s="96"/>
      <c r="O6" s="261"/>
    </row>
    <row r="7" spans="1:15" ht="34.5" customHeight="1">
      <c r="A7" s="261"/>
      <c r="B7" s="451" t="s">
        <v>17</v>
      </c>
      <c r="C7" s="451"/>
      <c r="D7" s="94">
        <f>作成補助!E27</f>
        <v>1759362</v>
      </c>
      <c r="E7" s="94">
        <f>作成補助!F27</f>
        <v>1815989</v>
      </c>
      <c r="F7" s="94">
        <f>作成補助!G27</f>
        <v>1837606</v>
      </c>
      <c r="G7" s="95">
        <f>作成補助!H27</f>
        <v>1895540</v>
      </c>
      <c r="H7" s="94">
        <f>作成補助!I27</f>
        <v>1911970.4</v>
      </c>
      <c r="I7" s="94">
        <f>作成補助!J27</f>
        <v>1941109.76</v>
      </c>
      <c r="J7" s="94">
        <f>作成補助!K27</f>
        <v>1992778.6400000001</v>
      </c>
      <c r="K7" s="94">
        <f>作成補助!L27</f>
        <v>0</v>
      </c>
      <c r="L7" s="94">
        <f>作成補助!M27</f>
        <v>0</v>
      </c>
      <c r="M7" s="98"/>
      <c r="N7" s="97"/>
      <c r="O7" s="261"/>
    </row>
    <row r="8" spans="1:15" ht="34.5" customHeight="1">
      <c r="A8" s="261"/>
      <c r="B8" s="462" t="s">
        <v>18</v>
      </c>
      <c r="C8" s="462"/>
      <c r="D8" s="99">
        <f>作成補助!E28</f>
        <v>648403</v>
      </c>
      <c r="E8" s="99">
        <f>作成補助!F28</f>
        <v>594245</v>
      </c>
      <c r="F8" s="100">
        <f>作成補助!G28</f>
        <v>574441</v>
      </c>
      <c r="G8" s="101">
        <f>作成補助!H28</f>
        <v>604460</v>
      </c>
      <c r="H8" s="99">
        <f>作成補助!I28</f>
        <v>614129.60000000009</v>
      </c>
      <c r="I8" s="99">
        <f>作成補助!J28</f>
        <v>630230.24</v>
      </c>
      <c r="J8" s="99">
        <f>作成補助!K28</f>
        <v>657731.35999999987</v>
      </c>
      <c r="K8" s="99">
        <f>作成補助!L28</f>
        <v>0</v>
      </c>
      <c r="L8" s="99">
        <f>作成補助!M28</f>
        <v>0</v>
      </c>
      <c r="M8" s="102"/>
      <c r="N8" s="102"/>
      <c r="O8" s="261"/>
    </row>
    <row r="9" spans="1:15" ht="34.5" customHeight="1">
      <c r="A9" s="261"/>
      <c r="B9" s="462" t="s">
        <v>19</v>
      </c>
      <c r="C9" s="462"/>
      <c r="D9" s="103">
        <f>作成補助!E41</f>
        <v>505107</v>
      </c>
      <c r="E9" s="103">
        <f>作成補助!F41</f>
        <v>503289</v>
      </c>
      <c r="F9" s="103">
        <f>作成補助!G41</f>
        <v>504370.6</v>
      </c>
      <c r="G9" s="104">
        <f>作成補助!H41</f>
        <v>530500</v>
      </c>
      <c r="H9" s="105">
        <f>作成補助!I41</f>
        <v>546488</v>
      </c>
      <c r="I9" s="105">
        <f>作成補助!J41</f>
        <v>570007.19999999995</v>
      </c>
      <c r="J9" s="105">
        <f>作成補助!K41</f>
        <v>576240.80000000005</v>
      </c>
      <c r="K9" s="105">
        <f>作成補助!L41</f>
        <v>0</v>
      </c>
      <c r="L9" s="105">
        <f>作成補助!M41</f>
        <v>0</v>
      </c>
      <c r="M9" s="98"/>
      <c r="N9" s="97"/>
      <c r="O9" s="261"/>
    </row>
    <row r="10" spans="1:15" ht="34.5" customHeight="1">
      <c r="A10" s="261"/>
      <c r="B10" s="451" t="s">
        <v>20</v>
      </c>
      <c r="C10" s="451"/>
      <c r="D10" s="105">
        <f>作成補助!E42</f>
        <v>143296</v>
      </c>
      <c r="E10" s="105">
        <f>作成補助!F42</f>
        <v>90956</v>
      </c>
      <c r="F10" s="103">
        <f>作成補助!G42</f>
        <v>70070.400000000023</v>
      </c>
      <c r="G10" s="104">
        <f>作成補助!H42</f>
        <v>73960</v>
      </c>
      <c r="H10" s="105">
        <f>作成補助!I42</f>
        <v>67641.600000000093</v>
      </c>
      <c r="I10" s="105">
        <f>作成補助!J42</f>
        <v>60223.040000000037</v>
      </c>
      <c r="J10" s="105">
        <f>作成補助!K42</f>
        <v>81490.559999999823</v>
      </c>
      <c r="K10" s="105">
        <f>作成補助!L42</f>
        <v>0</v>
      </c>
      <c r="L10" s="105">
        <f>作成補助!M42</f>
        <v>0</v>
      </c>
      <c r="M10" s="97"/>
      <c r="N10" s="97"/>
      <c r="O10" s="261"/>
    </row>
    <row r="11" spans="1:15" ht="34.5" customHeight="1" thickBot="1">
      <c r="A11" s="261"/>
      <c r="B11" s="451" t="s">
        <v>21</v>
      </c>
      <c r="C11" s="451"/>
      <c r="D11" s="106">
        <f>作成補助!E43</f>
        <v>142296</v>
      </c>
      <c r="E11" s="106">
        <f>作成補助!F43</f>
        <v>89956</v>
      </c>
      <c r="F11" s="107">
        <f>作成補助!G43</f>
        <v>69070</v>
      </c>
      <c r="G11" s="108">
        <f>作成補助!H43</f>
        <v>72960</v>
      </c>
      <c r="H11" s="106">
        <f>作成補助!I43</f>
        <v>66641.600000000093</v>
      </c>
      <c r="I11" s="106">
        <f>作成補助!J43</f>
        <v>59223.040000000037</v>
      </c>
      <c r="J11" s="106">
        <f>作成補助!K43</f>
        <v>80490.559999999823</v>
      </c>
      <c r="K11" s="106">
        <f>作成補助!L43</f>
        <v>0</v>
      </c>
      <c r="L11" s="106">
        <f>作成補助!M43</f>
        <v>0</v>
      </c>
      <c r="M11" s="109"/>
      <c r="N11" s="106"/>
      <c r="O11" s="261"/>
    </row>
    <row r="12" spans="1:15" ht="34.5" customHeight="1" thickTop="1" thickBot="1">
      <c r="A12" s="261"/>
      <c r="B12" s="452" t="s">
        <v>22</v>
      </c>
      <c r="C12" s="452"/>
      <c r="D12" s="110">
        <f>作成補助!E44</f>
        <v>403896</v>
      </c>
      <c r="E12" s="110">
        <f>作成補助!F44</f>
        <v>403896</v>
      </c>
      <c r="F12" s="111">
        <f>作成補助!G44</f>
        <v>403896</v>
      </c>
      <c r="G12" s="112">
        <f>作成補助!H44</f>
        <v>415232</v>
      </c>
      <c r="H12" s="110">
        <f>作成補助!I44</f>
        <v>428102.40000000002</v>
      </c>
      <c r="I12" s="110">
        <f>作成補助!J44</f>
        <v>446997.76000000001</v>
      </c>
      <c r="J12" s="110">
        <f>作成補助!K44</f>
        <v>452064.64000000007</v>
      </c>
      <c r="K12" s="110">
        <f>作成補助!L44</f>
        <v>0</v>
      </c>
      <c r="L12" s="110">
        <f>作成補助!M44</f>
        <v>0</v>
      </c>
      <c r="M12" s="111"/>
      <c r="N12" s="113"/>
      <c r="O12" s="261"/>
    </row>
    <row r="13" spans="1:15" ht="34.5" customHeight="1" thickTop="1">
      <c r="A13" s="261"/>
      <c r="B13" s="453" t="s">
        <v>23</v>
      </c>
      <c r="C13" s="453"/>
      <c r="D13" s="96">
        <f>作成補助!E46</f>
        <v>480080.75</v>
      </c>
      <c r="E13" s="96">
        <f>作成補助!F46</f>
        <v>481451.1</v>
      </c>
      <c r="F13" s="114">
        <f>作成補助!G46</f>
        <v>504869.85281190003</v>
      </c>
      <c r="G13" s="115">
        <f>作成補助!H46</f>
        <v>519040</v>
      </c>
      <c r="H13" s="96">
        <f>作成補助!I46</f>
        <v>535128</v>
      </c>
      <c r="I13" s="96">
        <f>作成補助!J46</f>
        <v>558747.19999999995</v>
      </c>
      <c r="J13" s="96">
        <f>作成補助!K46</f>
        <v>565080.80000000005</v>
      </c>
      <c r="K13" s="96">
        <f>作成補助!L46</f>
        <v>0</v>
      </c>
      <c r="L13" s="96">
        <f>作成補助!M46</f>
        <v>0</v>
      </c>
      <c r="M13" s="116"/>
      <c r="N13" s="96"/>
      <c r="O13" s="261"/>
    </row>
    <row r="14" spans="1:15" ht="34.5" customHeight="1">
      <c r="A14" s="261"/>
      <c r="B14" s="451" t="s">
        <v>24</v>
      </c>
      <c r="C14" s="451"/>
      <c r="D14" s="117" t="s">
        <v>25</v>
      </c>
      <c r="E14" s="117" t="s">
        <v>25</v>
      </c>
      <c r="F14" s="118" t="s">
        <v>25</v>
      </c>
      <c r="G14" s="119">
        <f>作成補助!H58</f>
        <v>39000</v>
      </c>
      <c r="H14" s="97">
        <f>作成補助!I58</f>
        <v>9000</v>
      </c>
      <c r="I14" s="97">
        <f>作成補助!J58</f>
        <v>0</v>
      </c>
      <c r="J14" s="98">
        <f>作成補助!K58</f>
        <v>0</v>
      </c>
      <c r="K14" s="98">
        <f>作成補助!L58</f>
        <v>0</v>
      </c>
      <c r="L14" s="98">
        <f>作成補助!M58</f>
        <v>0</v>
      </c>
      <c r="M14" s="98"/>
      <c r="N14" s="97"/>
      <c r="O14" s="261"/>
    </row>
    <row r="15" spans="1:15" ht="34.5" customHeight="1">
      <c r="A15" s="261"/>
      <c r="B15" s="451" t="s">
        <v>26</v>
      </c>
      <c r="C15" s="451"/>
      <c r="D15" s="117" t="s">
        <v>25</v>
      </c>
      <c r="E15" s="117" t="s">
        <v>25</v>
      </c>
      <c r="F15" s="118" t="s">
        <v>25</v>
      </c>
      <c r="G15" s="120">
        <f>作成補助!H59</f>
        <v>10000</v>
      </c>
      <c r="H15" s="121">
        <f>作成補助!I59</f>
        <v>10000</v>
      </c>
      <c r="I15" s="121">
        <f>作成補助!J59</f>
        <v>0</v>
      </c>
      <c r="J15" s="122">
        <f>作成補助!K59</f>
        <v>0</v>
      </c>
      <c r="K15" s="122">
        <f>作成補助!L59</f>
        <v>0</v>
      </c>
      <c r="L15" s="122">
        <f>作成補助!M59</f>
        <v>0</v>
      </c>
      <c r="M15" s="107"/>
      <c r="N15" s="97"/>
      <c r="O15" s="261"/>
    </row>
    <row r="16" spans="1:15" ht="34.5" customHeight="1">
      <c r="A16" s="261"/>
      <c r="B16" s="151"/>
      <c r="C16" s="152" t="s">
        <v>27</v>
      </c>
      <c r="D16" s="97">
        <f>作成補助!E48</f>
        <v>60229.555555555555</v>
      </c>
      <c r="E16" s="97">
        <f>作成補助!F48</f>
        <v>54261</v>
      </c>
      <c r="F16" s="98">
        <f>作成補助!G48</f>
        <v>48883.6</v>
      </c>
      <c r="G16" s="119">
        <f>作成補助!H48</f>
        <v>47000</v>
      </c>
      <c r="H16" s="97">
        <f>作成補助!I48</f>
        <v>46000</v>
      </c>
      <c r="I16" s="97">
        <f>作成補助!J48</f>
        <v>45000</v>
      </c>
      <c r="J16" s="97">
        <f>作成補助!K48</f>
        <v>44000</v>
      </c>
      <c r="K16" s="97">
        <f>作成補助!L48</f>
        <v>0</v>
      </c>
      <c r="L16" s="97">
        <f>作成補助!M48</f>
        <v>0</v>
      </c>
      <c r="M16" s="123"/>
      <c r="N16" s="124"/>
      <c r="O16" s="261"/>
    </row>
    <row r="17" spans="1:15" ht="34.5" customHeight="1">
      <c r="A17" s="261"/>
      <c r="B17" s="153"/>
      <c r="C17" s="152" t="s">
        <v>28</v>
      </c>
      <c r="D17" s="97">
        <f>作成補助!E49</f>
        <v>0</v>
      </c>
      <c r="E17" s="97">
        <f>作成補助!F49</f>
        <v>0</v>
      </c>
      <c r="F17" s="98">
        <f>作成補助!G49</f>
        <v>0</v>
      </c>
      <c r="G17" s="119">
        <f>作成補助!H49</f>
        <v>0</v>
      </c>
      <c r="H17" s="97">
        <f>作成補助!I49</f>
        <v>0</v>
      </c>
      <c r="I17" s="97">
        <f>作成補助!J49</f>
        <v>0</v>
      </c>
      <c r="J17" s="97">
        <f>作成補助!K49</f>
        <v>0</v>
      </c>
      <c r="K17" s="97">
        <f>作成補助!L49</f>
        <v>0</v>
      </c>
      <c r="L17" s="97">
        <f>作成補助!M49</f>
        <v>0</v>
      </c>
      <c r="M17" s="114"/>
      <c r="N17" s="97"/>
      <c r="O17" s="261"/>
    </row>
    <row r="18" spans="1:15" ht="34.5" customHeight="1" thickBot="1">
      <c r="A18" s="261"/>
      <c r="B18" s="454" t="s">
        <v>29</v>
      </c>
      <c r="C18" s="455"/>
      <c r="D18" s="125">
        <f t="shared" ref="D18:K18" si="0">SUM(D16:D17)</f>
        <v>60229.555555555555</v>
      </c>
      <c r="E18" s="125">
        <f t="shared" si="0"/>
        <v>54261</v>
      </c>
      <c r="F18" s="126">
        <f t="shared" si="0"/>
        <v>48883.6</v>
      </c>
      <c r="G18" s="127">
        <f t="shared" si="0"/>
        <v>47000</v>
      </c>
      <c r="H18" s="125">
        <f t="shared" si="0"/>
        <v>46000</v>
      </c>
      <c r="I18" s="125">
        <f t="shared" si="0"/>
        <v>45000</v>
      </c>
      <c r="J18" s="126">
        <f t="shared" si="0"/>
        <v>44000</v>
      </c>
      <c r="K18" s="126">
        <f t="shared" si="0"/>
        <v>0</v>
      </c>
      <c r="L18" s="126">
        <f t="shared" ref="L18" si="1">SUM(L16:L17)</f>
        <v>0</v>
      </c>
      <c r="M18" s="126"/>
      <c r="N18" s="125"/>
      <c r="O18" s="261"/>
    </row>
    <row r="19" spans="1:15" ht="34.5" customHeight="1" thickTop="1" thickBot="1">
      <c r="A19" s="261"/>
      <c r="B19" s="458" t="s">
        <v>30</v>
      </c>
      <c r="C19" s="459"/>
      <c r="D19" s="128">
        <f>作成補助!E52</f>
        <v>683606.3055555555</v>
      </c>
      <c r="E19" s="128">
        <f>作成補助!F52</f>
        <v>626668.1</v>
      </c>
      <c r="F19" s="129">
        <f>作成補助!G52</f>
        <v>623823.85281190008</v>
      </c>
      <c r="G19" s="130">
        <f>作成補助!H52</f>
        <v>640000</v>
      </c>
      <c r="H19" s="128">
        <f>作成補助!I52</f>
        <v>648769.60000000009</v>
      </c>
      <c r="I19" s="128">
        <f>作成補助!J52</f>
        <v>663970.24</v>
      </c>
      <c r="J19" s="128">
        <f>作成補助!K52</f>
        <v>690571.35999999987</v>
      </c>
      <c r="K19" s="128">
        <f>作成補助!L52</f>
        <v>0</v>
      </c>
      <c r="L19" s="128">
        <f>作成補助!M52</f>
        <v>0</v>
      </c>
      <c r="M19" s="129"/>
      <c r="N19" s="129"/>
      <c r="O19" s="263"/>
    </row>
    <row r="20" spans="1:15" ht="34.5" customHeight="1" thickTop="1" thickBot="1">
      <c r="A20" s="261"/>
      <c r="B20" s="460" t="s">
        <v>31</v>
      </c>
      <c r="C20" s="460"/>
      <c r="D20" s="131">
        <f>作成補助!E54</f>
        <v>20</v>
      </c>
      <c r="E20" s="131">
        <f>作成補助!F54</f>
        <v>20</v>
      </c>
      <c r="F20" s="132">
        <f>作成補助!G54</f>
        <v>20</v>
      </c>
      <c r="G20" s="133">
        <f>作成補助!H54</f>
        <v>22</v>
      </c>
      <c r="H20" s="131">
        <f>作成補助!I54</f>
        <v>24</v>
      </c>
      <c r="I20" s="131">
        <f>作成補助!J54</f>
        <v>28</v>
      </c>
      <c r="J20" s="131">
        <f>作成補助!K54</f>
        <v>28</v>
      </c>
      <c r="K20" s="131">
        <f>作成補助!L54</f>
        <v>0</v>
      </c>
      <c r="L20" s="131">
        <f>作成補助!M54</f>
        <v>0</v>
      </c>
      <c r="M20" s="134"/>
      <c r="N20" s="131"/>
      <c r="O20" s="261"/>
    </row>
    <row r="21" spans="1:15" ht="34.5" customHeight="1" thickTop="1" thickBot="1">
      <c r="A21" s="261"/>
      <c r="B21" s="452" t="s">
        <v>32</v>
      </c>
      <c r="C21" s="452"/>
      <c r="D21" s="135">
        <f>作成補助!E55</f>
        <v>34180</v>
      </c>
      <c r="E21" s="135">
        <f>作成補助!F55</f>
        <v>31333</v>
      </c>
      <c r="F21" s="136">
        <f>作成補助!G55</f>
        <v>31191</v>
      </c>
      <c r="G21" s="137">
        <f>作成補助!H55</f>
        <v>29091</v>
      </c>
      <c r="H21" s="135">
        <f>作成補助!I55</f>
        <v>27032</v>
      </c>
      <c r="I21" s="135">
        <f>作成補助!J55</f>
        <v>23713</v>
      </c>
      <c r="J21" s="135">
        <f>作成補助!K55</f>
        <v>24663</v>
      </c>
      <c r="K21" s="135">
        <f>作成補助!L55</f>
        <v>0</v>
      </c>
      <c r="L21" s="135">
        <f>作成補助!M55</f>
        <v>0</v>
      </c>
      <c r="M21" s="135"/>
      <c r="N21" s="138"/>
      <c r="O21" s="261"/>
    </row>
    <row r="22" spans="1:15" ht="34.5" customHeight="1" thickTop="1">
      <c r="A22" s="261"/>
      <c r="B22" s="449" t="s">
        <v>33</v>
      </c>
      <c r="C22" s="154" t="s">
        <v>34</v>
      </c>
      <c r="D22" s="139" t="s">
        <v>25</v>
      </c>
      <c r="E22" s="139" t="s">
        <v>25</v>
      </c>
      <c r="F22" s="140" t="s">
        <v>25</v>
      </c>
      <c r="G22" s="141">
        <f>作成補助!H61</f>
        <v>49000</v>
      </c>
      <c r="H22" s="142">
        <f>作成補助!I61</f>
        <v>19000</v>
      </c>
      <c r="I22" s="142">
        <f>作成補助!J61</f>
        <v>0</v>
      </c>
      <c r="J22" s="142">
        <f>作成補助!K61</f>
        <v>0</v>
      </c>
      <c r="K22" s="143">
        <f>作成補助!L61</f>
        <v>0</v>
      </c>
      <c r="L22" s="143">
        <f>作成補助!M61</f>
        <v>0</v>
      </c>
      <c r="M22" s="116"/>
      <c r="N22" s="96"/>
      <c r="O22" s="261"/>
    </row>
    <row r="23" spans="1:15" ht="34.5" customHeight="1">
      <c r="A23" s="261"/>
      <c r="B23" s="449"/>
      <c r="C23" s="223" t="s">
        <v>35</v>
      </c>
      <c r="D23" s="144" t="s">
        <v>25</v>
      </c>
      <c r="E23" s="144" t="s">
        <v>25</v>
      </c>
      <c r="F23" s="145" t="s">
        <v>25</v>
      </c>
      <c r="G23" s="146">
        <f>作成補助!H62</f>
        <v>0</v>
      </c>
      <c r="H23" s="147">
        <f>作成補助!I62</f>
        <v>0</v>
      </c>
      <c r="I23" s="147">
        <f>作成補助!J62</f>
        <v>0</v>
      </c>
      <c r="J23" s="147">
        <f>作成補助!K62</f>
        <v>0</v>
      </c>
      <c r="K23" s="148">
        <f>作成補助!L62</f>
        <v>0</v>
      </c>
      <c r="L23" s="148">
        <f>作成補助!M62</f>
        <v>0</v>
      </c>
      <c r="M23" s="98"/>
      <c r="N23" s="97"/>
      <c r="O23" s="261"/>
    </row>
    <row r="24" spans="1:15" ht="34.5" customHeight="1">
      <c r="A24" s="261"/>
      <c r="B24" s="449"/>
      <c r="C24" s="152" t="s">
        <v>36</v>
      </c>
      <c r="D24" s="144" t="s">
        <v>25</v>
      </c>
      <c r="E24" s="144" t="s">
        <v>25</v>
      </c>
      <c r="F24" s="145" t="s">
        <v>25</v>
      </c>
      <c r="G24" s="146">
        <f>作成補助!H63</f>
        <v>0</v>
      </c>
      <c r="H24" s="147">
        <f>作成補助!I63</f>
        <v>0</v>
      </c>
      <c r="I24" s="147">
        <f>作成補助!J63</f>
        <v>0</v>
      </c>
      <c r="J24" s="147">
        <f>作成補助!K63</f>
        <v>0</v>
      </c>
      <c r="K24" s="148">
        <f>作成補助!L63</f>
        <v>0</v>
      </c>
      <c r="L24" s="148">
        <f>作成補助!M63</f>
        <v>0</v>
      </c>
      <c r="M24" s="98"/>
      <c r="N24" s="97"/>
      <c r="O24" s="261"/>
    </row>
    <row r="25" spans="1:15" ht="34.5" customHeight="1">
      <c r="A25" s="261"/>
      <c r="B25" s="450"/>
      <c r="C25" s="152" t="s">
        <v>37</v>
      </c>
      <c r="D25" s="144" t="s">
        <v>25</v>
      </c>
      <c r="E25" s="144" t="s">
        <v>25</v>
      </c>
      <c r="F25" s="145" t="s">
        <v>25</v>
      </c>
      <c r="G25" s="146">
        <f>作成補助!H64</f>
        <v>0</v>
      </c>
      <c r="H25" s="147">
        <f>作成補助!I64</f>
        <v>0</v>
      </c>
      <c r="I25" s="147">
        <f>作成補助!J64</f>
        <v>0</v>
      </c>
      <c r="J25" s="147">
        <f>作成補助!K64</f>
        <v>0</v>
      </c>
      <c r="K25" s="148">
        <f>作成補助!L64</f>
        <v>0</v>
      </c>
      <c r="L25" s="148">
        <f>作成補助!M64</f>
        <v>0</v>
      </c>
      <c r="M25" s="98"/>
      <c r="N25" s="97"/>
      <c r="O25" s="261"/>
    </row>
    <row r="26" spans="1:15" ht="34.5" customHeight="1">
      <c r="A26" s="261"/>
      <c r="B26" s="155"/>
      <c r="C26" s="156" t="s">
        <v>38</v>
      </c>
      <c r="D26" s="144" t="s">
        <v>25</v>
      </c>
      <c r="E26" s="144" t="s">
        <v>25</v>
      </c>
      <c r="F26" s="145" t="s">
        <v>25</v>
      </c>
      <c r="G26" s="149">
        <f>作成補助!H60</f>
        <v>49000</v>
      </c>
      <c r="H26" s="102">
        <f>作成補助!I60</f>
        <v>19000</v>
      </c>
      <c r="I26" s="102">
        <f>作成補助!J60</f>
        <v>0</v>
      </c>
      <c r="J26" s="102">
        <f>作成補助!K60</f>
        <v>0</v>
      </c>
      <c r="K26" s="150">
        <f>作成補助!L60</f>
        <v>0</v>
      </c>
      <c r="L26" s="150">
        <f>作成補助!M60</f>
        <v>0</v>
      </c>
      <c r="M26" s="102"/>
      <c r="N26" s="102"/>
      <c r="O26" s="261"/>
    </row>
    <row r="27" spans="1:15" s="4" customFormat="1">
      <c r="A27" s="264"/>
      <c r="B27" s="264"/>
      <c r="C27" s="264"/>
      <c r="D27" s="264"/>
      <c r="E27" s="264"/>
      <c r="F27" s="264"/>
      <c r="G27" s="264"/>
      <c r="H27" s="264"/>
      <c r="I27" s="264"/>
      <c r="J27" s="264"/>
      <c r="K27" s="264"/>
      <c r="L27" s="264"/>
      <c r="M27" s="264"/>
      <c r="N27" s="264"/>
      <c r="O27" s="264"/>
    </row>
    <row r="28" spans="1:15" s="4" customFormat="1">
      <c r="A28" s="264"/>
      <c r="B28" s="265" t="s">
        <v>39</v>
      </c>
      <c r="C28" s="265"/>
      <c r="D28" s="265"/>
      <c r="E28" s="265"/>
      <c r="F28" s="265"/>
      <c r="G28" s="265"/>
      <c r="H28" s="265"/>
      <c r="I28" s="265"/>
      <c r="J28" s="265"/>
      <c r="K28" s="265"/>
      <c r="L28" s="265"/>
      <c r="M28" s="265"/>
      <c r="N28" s="265"/>
      <c r="O28" s="264"/>
    </row>
    <row r="29" spans="1:15" s="4" customFormat="1">
      <c r="A29" s="264"/>
      <c r="B29" s="265" t="s">
        <v>101</v>
      </c>
      <c r="C29" s="265"/>
      <c r="D29" s="265"/>
      <c r="E29" s="265"/>
      <c r="F29" s="265"/>
      <c r="G29" s="265"/>
      <c r="H29" s="265"/>
      <c r="I29" s="265"/>
      <c r="J29" s="265"/>
      <c r="K29" s="265"/>
      <c r="L29" s="265"/>
      <c r="M29" s="265"/>
      <c r="N29" s="265"/>
      <c r="O29" s="264"/>
    </row>
    <row r="30" spans="1:15" s="4" customFormat="1">
      <c r="A30" s="264"/>
      <c r="B30" s="265" t="s">
        <v>102</v>
      </c>
      <c r="C30" s="265"/>
      <c r="D30" s="265"/>
      <c r="E30" s="265"/>
      <c r="F30" s="265"/>
      <c r="G30" s="265"/>
      <c r="H30" s="265"/>
      <c r="I30" s="265"/>
      <c r="J30" s="265"/>
      <c r="K30" s="265"/>
      <c r="L30" s="265"/>
      <c r="M30" s="265"/>
      <c r="N30" s="265"/>
      <c r="O30" s="264"/>
    </row>
    <row r="31" spans="1:15" s="4" customFormat="1">
      <c r="A31" s="264"/>
      <c r="B31" s="265" t="s">
        <v>103</v>
      </c>
      <c r="C31" s="265"/>
      <c r="D31" s="265"/>
      <c r="E31" s="265"/>
      <c r="F31" s="265"/>
      <c r="G31" s="265"/>
      <c r="H31" s="265"/>
      <c r="I31" s="265"/>
      <c r="J31" s="265"/>
      <c r="K31" s="265"/>
      <c r="L31" s="265"/>
      <c r="M31" s="265"/>
      <c r="N31" s="265"/>
      <c r="O31" s="264"/>
    </row>
    <row r="32" spans="1:15" s="4" customFormat="1">
      <c r="A32" s="264"/>
      <c r="B32" s="265" t="s">
        <v>104</v>
      </c>
      <c r="C32" s="265"/>
      <c r="D32" s="265"/>
      <c r="E32" s="265"/>
      <c r="F32" s="265"/>
      <c r="G32" s="265"/>
      <c r="H32" s="265"/>
      <c r="I32" s="265"/>
      <c r="J32" s="265"/>
      <c r="K32" s="265"/>
      <c r="L32" s="265"/>
      <c r="M32" s="265"/>
      <c r="N32" s="265"/>
      <c r="O32" s="264"/>
    </row>
    <row r="33" spans="1:16" s="4" customFormat="1">
      <c r="A33" s="264"/>
      <c r="B33" s="265"/>
      <c r="C33" s="265"/>
      <c r="D33" s="265"/>
      <c r="E33" s="265"/>
      <c r="F33" s="265"/>
      <c r="G33" s="265"/>
      <c r="H33" s="265"/>
      <c r="I33" s="265"/>
      <c r="J33" s="265"/>
      <c r="K33" s="265"/>
      <c r="L33" s="265"/>
      <c r="M33" s="265"/>
      <c r="N33" s="265"/>
      <c r="O33" s="264"/>
    </row>
    <row r="34" spans="1:16" s="4" customFormat="1">
      <c r="A34" s="264"/>
      <c r="B34" s="265" t="s">
        <v>108</v>
      </c>
      <c r="C34" s="265"/>
      <c r="D34" s="265"/>
      <c r="E34" s="265"/>
      <c r="F34" s="265"/>
      <c r="G34" s="265"/>
      <c r="H34" s="265"/>
      <c r="I34" s="265"/>
      <c r="J34" s="265"/>
      <c r="K34" s="265"/>
      <c r="L34" s="265"/>
      <c r="M34" s="265"/>
      <c r="N34" s="265"/>
      <c r="O34" s="264"/>
    </row>
    <row r="35" spans="1:16" s="4" customFormat="1">
      <c r="A35" s="264"/>
      <c r="B35" s="266" t="s">
        <v>105</v>
      </c>
      <c r="C35" s="267"/>
      <c r="D35" s="267"/>
      <c r="E35" s="267"/>
      <c r="F35" s="267"/>
      <c r="G35" s="267"/>
      <c r="H35" s="267"/>
      <c r="I35" s="267"/>
      <c r="J35" s="268"/>
      <c r="K35" s="329" t="s">
        <v>278</v>
      </c>
      <c r="L35" s="330" t="s">
        <v>99</v>
      </c>
      <c r="M35" s="331"/>
      <c r="N35" s="330" t="s">
        <v>100</v>
      </c>
      <c r="O35" s="264"/>
    </row>
    <row r="36" spans="1:16" s="4" customFormat="1">
      <c r="A36" s="264"/>
      <c r="B36" s="266" t="s">
        <v>106</v>
      </c>
      <c r="C36" s="267"/>
      <c r="D36" s="267"/>
      <c r="E36" s="267"/>
      <c r="F36" s="267"/>
      <c r="G36" s="267"/>
      <c r="H36" s="267"/>
      <c r="I36" s="267"/>
      <c r="J36" s="268"/>
      <c r="K36" s="329"/>
      <c r="L36" s="330" t="s">
        <v>99</v>
      </c>
      <c r="M36" s="331" t="s">
        <v>278</v>
      </c>
      <c r="N36" s="330" t="s">
        <v>100</v>
      </c>
      <c r="O36" s="264"/>
    </row>
    <row r="37" spans="1:16" s="4" customFormat="1">
      <c r="A37" s="264"/>
      <c r="B37" s="266" t="s">
        <v>107</v>
      </c>
      <c r="C37" s="267"/>
      <c r="D37" s="267"/>
      <c r="E37" s="267"/>
      <c r="F37" s="267"/>
      <c r="G37" s="267"/>
      <c r="H37" s="267"/>
      <c r="I37" s="267"/>
      <c r="J37" s="268"/>
      <c r="K37" s="329" t="s">
        <v>278</v>
      </c>
      <c r="L37" s="330" t="s">
        <v>99</v>
      </c>
      <c r="M37" s="331"/>
      <c r="N37" s="330" t="s">
        <v>100</v>
      </c>
      <c r="O37" s="264"/>
    </row>
    <row r="38" spans="1:16" s="4" customFormat="1">
      <c r="A38" s="264"/>
      <c r="B38" s="264"/>
      <c r="C38" s="264"/>
      <c r="D38" s="264"/>
      <c r="E38" s="264"/>
      <c r="F38" s="264"/>
      <c r="G38" s="264"/>
      <c r="H38" s="264"/>
      <c r="I38" s="264"/>
      <c r="J38" s="264"/>
      <c r="K38" s="264"/>
      <c r="L38" s="264"/>
      <c r="M38" s="264"/>
      <c r="N38" s="264"/>
      <c r="O38" s="264"/>
    </row>
    <row r="39" spans="1:16" s="4" customFormat="1" ht="18.75">
      <c r="A39" s="264"/>
      <c r="B39" s="264"/>
      <c r="C39" s="264"/>
      <c r="D39" s="264"/>
      <c r="E39" s="264"/>
      <c r="F39" s="264"/>
      <c r="G39" s="264"/>
      <c r="H39" s="264"/>
      <c r="I39" s="264"/>
      <c r="J39" s="264"/>
      <c r="K39" s="264"/>
      <c r="L39" s="264"/>
      <c r="M39" s="264"/>
      <c r="N39" s="264"/>
      <c r="O39" s="264"/>
      <c r="P39" s="362"/>
    </row>
  </sheetData>
  <sheetProtection sheet="1" scenarios="1" formatCells="0" formatColumns="0" formatRows="0"/>
  <mergeCells count="18">
    <mergeCell ref="B3:C3"/>
    <mergeCell ref="D3:G3"/>
    <mergeCell ref="B19:C19"/>
    <mergeCell ref="B20:C20"/>
    <mergeCell ref="B21:C21"/>
    <mergeCell ref="B10:C10"/>
    <mergeCell ref="B4:C4"/>
    <mergeCell ref="B6:C6"/>
    <mergeCell ref="B7:C7"/>
    <mergeCell ref="B8:C8"/>
    <mergeCell ref="B9:C9"/>
    <mergeCell ref="B22:B25"/>
    <mergeCell ref="B11:C11"/>
    <mergeCell ref="B12:C12"/>
    <mergeCell ref="B13:C13"/>
    <mergeCell ref="B14:C14"/>
    <mergeCell ref="B15:C15"/>
    <mergeCell ref="B18:C18"/>
  </mergeCells>
  <phoneticPr fontId="2"/>
  <conditionalFormatting sqref="D3 L3 H3:J3 B4:N5">
    <cfRule type="containsText" dxfId="5" priority="7" operator="containsText" text="×">
      <formula>NOT(ISERROR(SEARCH("×",B3)))</formula>
    </cfRule>
  </conditionalFormatting>
  <conditionalFormatting sqref="M3">
    <cfRule type="containsText" dxfId="4" priority="6" operator="containsText" text="×">
      <formula>NOT(ISERROR(SEARCH("×",M3)))</formula>
    </cfRule>
  </conditionalFormatting>
  <conditionalFormatting sqref="L35">
    <cfRule type="containsText" dxfId="3" priority="4" operator="containsText" text="×">
      <formula>NOT(ISERROR(SEARCH("×",L35)))</formula>
    </cfRule>
  </conditionalFormatting>
  <conditionalFormatting sqref="L37">
    <cfRule type="containsText" dxfId="2" priority="2" operator="containsText" text="×">
      <formula>NOT(ISERROR(SEARCH("×",L37)))</formula>
    </cfRule>
  </conditionalFormatting>
  <conditionalFormatting sqref="L36">
    <cfRule type="containsText" dxfId="1" priority="3" operator="containsText" text="×">
      <formula>NOT(ISERROR(SEARCH("×",L36)))</formula>
    </cfRule>
  </conditionalFormatting>
  <conditionalFormatting sqref="N3">
    <cfRule type="containsText" dxfId="0" priority="1" operator="containsText" text="×">
      <formula>NOT(ISERROR(SEARCH("×",N3)))</formula>
    </cfRule>
  </conditionalFormatting>
  <dataValidations count="2">
    <dataValidation type="whole" allowBlank="1" showInputMessage="1" showErrorMessage="1" errorTitle="無効な入力" error="千円未満を四捨五入して、整数で入力してください。" sqref="D11:L13 G22:N25 D16:N17">
      <formula1>-9999999999999</formula1>
      <formula2>9999999999999</formula2>
    </dataValidation>
    <dataValidation type="list" allowBlank="1" showInputMessage="1" showErrorMessage="1" sqref="M35:M37 K35:K37">
      <formula1>"○"</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Normal="100" zoomScaleSheetLayoutView="100" workbookViewId="0">
      <selection activeCell="F5" sqref="F5"/>
    </sheetView>
  </sheetViews>
  <sheetFormatPr defaultRowHeight="15" customHeight="1"/>
  <cols>
    <col min="1" max="1" width="4.5" style="5" customWidth="1"/>
    <col min="2" max="2" width="13.25" style="5" customWidth="1"/>
    <col min="3" max="3" width="8.5" style="5" customWidth="1"/>
    <col min="4" max="5" width="15.875" style="6" customWidth="1"/>
    <col min="6" max="6" width="8.75" style="12" customWidth="1"/>
    <col min="7" max="7" width="2.625" style="5" customWidth="1"/>
    <col min="8" max="256" width="9" style="5"/>
    <col min="257" max="257" width="4.5" style="5" customWidth="1"/>
    <col min="258" max="258" width="13.25" style="5" customWidth="1"/>
    <col min="259" max="259" width="7.875" style="5" customWidth="1"/>
    <col min="260" max="261" width="15.875" style="5" customWidth="1"/>
    <col min="262" max="262" width="8.75" style="5" customWidth="1"/>
    <col min="263" max="512" width="9" style="5"/>
    <col min="513" max="513" width="4.5" style="5" customWidth="1"/>
    <col min="514" max="514" width="13.25" style="5" customWidth="1"/>
    <col min="515" max="515" width="7.875" style="5" customWidth="1"/>
    <col min="516" max="517" width="15.875" style="5" customWidth="1"/>
    <col min="518" max="518" width="8.75" style="5" customWidth="1"/>
    <col min="519" max="768" width="9" style="5"/>
    <col min="769" max="769" width="4.5" style="5" customWidth="1"/>
    <col min="770" max="770" width="13.25" style="5" customWidth="1"/>
    <col min="771" max="771" width="7.875" style="5" customWidth="1"/>
    <col min="772" max="773" width="15.875" style="5" customWidth="1"/>
    <col min="774" max="774" width="8.75" style="5" customWidth="1"/>
    <col min="775" max="1024" width="9" style="5"/>
    <col min="1025" max="1025" width="4.5" style="5" customWidth="1"/>
    <col min="1026" max="1026" width="13.25" style="5" customWidth="1"/>
    <col min="1027" max="1027" width="7.875" style="5" customWidth="1"/>
    <col min="1028" max="1029" width="15.875" style="5" customWidth="1"/>
    <col min="1030" max="1030" width="8.75" style="5" customWidth="1"/>
    <col min="1031" max="1280" width="9" style="5"/>
    <col min="1281" max="1281" width="4.5" style="5" customWidth="1"/>
    <col min="1282" max="1282" width="13.25" style="5" customWidth="1"/>
    <col min="1283" max="1283" width="7.875" style="5" customWidth="1"/>
    <col min="1284" max="1285" width="15.875" style="5" customWidth="1"/>
    <col min="1286" max="1286" width="8.75" style="5" customWidth="1"/>
    <col min="1287" max="1536" width="9" style="5"/>
    <col min="1537" max="1537" width="4.5" style="5" customWidth="1"/>
    <col min="1538" max="1538" width="13.25" style="5" customWidth="1"/>
    <col min="1539" max="1539" width="7.875" style="5" customWidth="1"/>
    <col min="1540" max="1541" width="15.875" style="5" customWidth="1"/>
    <col min="1542" max="1542" width="8.75" style="5" customWidth="1"/>
    <col min="1543" max="1792" width="9" style="5"/>
    <col min="1793" max="1793" width="4.5" style="5" customWidth="1"/>
    <col min="1794" max="1794" width="13.25" style="5" customWidth="1"/>
    <col min="1795" max="1795" width="7.875" style="5" customWidth="1"/>
    <col min="1796" max="1797" width="15.875" style="5" customWidth="1"/>
    <col min="1798" max="1798" width="8.75" style="5" customWidth="1"/>
    <col min="1799" max="2048" width="9" style="5"/>
    <col min="2049" max="2049" width="4.5" style="5" customWidth="1"/>
    <col min="2050" max="2050" width="13.25" style="5" customWidth="1"/>
    <col min="2051" max="2051" width="7.875" style="5" customWidth="1"/>
    <col min="2052" max="2053" width="15.875" style="5" customWidth="1"/>
    <col min="2054" max="2054" width="8.75" style="5" customWidth="1"/>
    <col min="2055" max="2304" width="9" style="5"/>
    <col min="2305" max="2305" width="4.5" style="5" customWidth="1"/>
    <col min="2306" max="2306" width="13.25" style="5" customWidth="1"/>
    <col min="2307" max="2307" width="7.875" style="5" customWidth="1"/>
    <col min="2308" max="2309" width="15.875" style="5" customWidth="1"/>
    <col min="2310" max="2310" width="8.75" style="5" customWidth="1"/>
    <col min="2311" max="2560" width="9" style="5"/>
    <col min="2561" max="2561" width="4.5" style="5" customWidth="1"/>
    <col min="2562" max="2562" width="13.25" style="5" customWidth="1"/>
    <col min="2563" max="2563" width="7.875" style="5" customWidth="1"/>
    <col min="2564" max="2565" width="15.875" style="5" customWidth="1"/>
    <col min="2566" max="2566" width="8.75" style="5" customWidth="1"/>
    <col min="2567" max="2816" width="9" style="5"/>
    <col min="2817" max="2817" width="4.5" style="5" customWidth="1"/>
    <col min="2818" max="2818" width="13.25" style="5" customWidth="1"/>
    <col min="2819" max="2819" width="7.875" style="5" customWidth="1"/>
    <col min="2820" max="2821" width="15.875" style="5" customWidth="1"/>
    <col min="2822" max="2822" width="8.75" style="5" customWidth="1"/>
    <col min="2823" max="3072" width="9" style="5"/>
    <col min="3073" max="3073" width="4.5" style="5" customWidth="1"/>
    <col min="3074" max="3074" width="13.25" style="5" customWidth="1"/>
    <col min="3075" max="3075" width="7.875" style="5" customWidth="1"/>
    <col min="3076" max="3077" width="15.875" style="5" customWidth="1"/>
    <col min="3078" max="3078" width="8.75" style="5" customWidth="1"/>
    <col min="3079" max="3328" width="9" style="5"/>
    <col min="3329" max="3329" width="4.5" style="5" customWidth="1"/>
    <col min="3330" max="3330" width="13.25" style="5" customWidth="1"/>
    <col min="3331" max="3331" width="7.875" style="5" customWidth="1"/>
    <col min="3332" max="3333" width="15.875" style="5" customWidth="1"/>
    <col min="3334" max="3334" width="8.75" style="5" customWidth="1"/>
    <col min="3335" max="3584" width="9" style="5"/>
    <col min="3585" max="3585" width="4.5" style="5" customWidth="1"/>
    <col min="3586" max="3586" width="13.25" style="5" customWidth="1"/>
    <col min="3587" max="3587" width="7.875" style="5" customWidth="1"/>
    <col min="3588" max="3589" width="15.875" style="5" customWidth="1"/>
    <col min="3590" max="3590" width="8.75" style="5" customWidth="1"/>
    <col min="3591" max="3840" width="9" style="5"/>
    <col min="3841" max="3841" width="4.5" style="5" customWidth="1"/>
    <col min="3842" max="3842" width="13.25" style="5" customWidth="1"/>
    <col min="3843" max="3843" width="7.875" style="5" customWidth="1"/>
    <col min="3844" max="3845" width="15.875" style="5" customWidth="1"/>
    <col min="3846" max="3846" width="8.75" style="5" customWidth="1"/>
    <col min="3847" max="4096" width="9" style="5"/>
    <col min="4097" max="4097" width="4.5" style="5" customWidth="1"/>
    <col min="4098" max="4098" width="13.25" style="5" customWidth="1"/>
    <col min="4099" max="4099" width="7.875" style="5" customWidth="1"/>
    <col min="4100" max="4101" width="15.875" style="5" customWidth="1"/>
    <col min="4102" max="4102" width="8.75" style="5" customWidth="1"/>
    <col min="4103" max="4352" width="9" style="5"/>
    <col min="4353" max="4353" width="4.5" style="5" customWidth="1"/>
    <col min="4354" max="4354" width="13.25" style="5" customWidth="1"/>
    <col min="4355" max="4355" width="7.875" style="5" customWidth="1"/>
    <col min="4356" max="4357" width="15.875" style="5" customWidth="1"/>
    <col min="4358" max="4358" width="8.75" style="5" customWidth="1"/>
    <col min="4359" max="4608" width="9" style="5"/>
    <col min="4609" max="4609" width="4.5" style="5" customWidth="1"/>
    <col min="4610" max="4610" width="13.25" style="5" customWidth="1"/>
    <col min="4611" max="4611" width="7.875" style="5" customWidth="1"/>
    <col min="4612" max="4613" width="15.875" style="5" customWidth="1"/>
    <col min="4614" max="4614" width="8.75" style="5" customWidth="1"/>
    <col min="4615" max="4864" width="9" style="5"/>
    <col min="4865" max="4865" width="4.5" style="5" customWidth="1"/>
    <col min="4866" max="4866" width="13.25" style="5" customWidth="1"/>
    <col min="4867" max="4867" width="7.875" style="5" customWidth="1"/>
    <col min="4868" max="4869" width="15.875" style="5" customWidth="1"/>
    <col min="4870" max="4870" width="8.75" style="5" customWidth="1"/>
    <col min="4871" max="5120" width="9" style="5"/>
    <col min="5121" max="5121" width="4.5" style="5" customWidth="1"/>
    <col min="5122" max="5122" width="13.25" style="5" customWidth="1"/>
    <col min="5123" max="5123" width="7.875" style="5" customWidth="1"/>
    <col min="5124" max="5125" width="15.875" style="5" customWidth="1"/>
    <col min="5126" max="5126" width="8.75" style="5" customWidth="1"/>
    <col min="5127" max="5376" width="9" style="5"/>
    <col min="5377" max="5377" width="4.5" style="5" customWidth="1"/>
    <col min="5378" max="5378" width="13.25" style="5" customWidth="1"/>
    <col min="5379" max="5379" width="7.875" style="5" customWidth="1"/>
    <col min="5380" max="5381" width="15.875" style="5" customWidth="1"/>
    <col min="5382" max="5382" width="8.75" style="5" customWidth="1"/>
    <col min="5383" max="5632" width="9" style="5"/>
    <col min="5633" max="5633" width="4.5" style="5" customWidth="1"/>
    <col min="5634" max="5634" width="13.25" style="5" customWidth="1"/>
    <col min="5635" max="5635" width="7.875" style="5" customWidth="1"/>
    <col min="5636" max="5637" width="15.875" style="5" customWidth="1"/>
    <col min="5638" max="5638" width="8.75" style="5" customWidth="1"/>
    <col min="5639" max="5888" width="9" style="5"/>
    <col min="5889" max="5889" width="4.5" style="5" customWidth="1"/>
    <col min="5890" max="5890" width="13.25" style="5" customWidth="1"/>
    <col min="5891" max="5891" width="7.875" style="5" customWidth="1"/>
    <col min="5892" max="5893" width="15.875" style="5" customWidth="1"/>
    <col min="5894" max="5894" width="8.75" style="5" customWidth="1"/>
    <col min="5895" max="6144" width="9" style="5"/>
    <col min="6145" max="6145" width="4.5" style="5" customWidth="1"/>
    <col min="6146" max="6146" width="13.25" style="5" customWidth="1"/>
    <col min="6147" max="6147" width="7.875" style="5" customWidth="1"/>
    <col min="6148" max="6149" width="15.875" style="5" customWidth="1"/>
    <col min="6150" max="6150" width="8.75" style="5" customWidth="1"/>
    <col min="6151" max="6400" width="9" style="5"/>
    <col min="6401" max="6401" width="4.5" style="5" customWidth="1"/>
    <col min="6402" max="6402" width="13.25" style="5" customWidth="1"/>
    <col min="6403" max="6403" width="7.875" style="5" customWidth="1"/>
    <col min="6404" max="6405" width="15.875" style="5" customWidth="1"/>
    <col min="6406" max="6406" width="8.75" style="5" customWidth="1"/>
    <col min="6407" max="6656" width="9" style="5"/>
    <col min="6657" max="6657" width="4.5" style="5" customWidth="1"/>
    <col min="6658" max="6658" width="13.25" style="5" customWidth="1"/>
    <col min="6659" max="6659" width="7.875" style="5" customWidth="1"/>
    <col min="6660" max="6661" width="15.875" style="5" customWidth="1"/>
    <col min="6662" max="6662" width="8.75" style="5" customWidth="1"/>
    <col min="6663" max="6912" width="9" style="5"/>
    <col min="6913" max="6913" width="4.5" style="5" customWidth="1"/>
    <col min="6914" max="6914" width="13.25" style="5" customWidth="1"/>
    <col min="6915" max="6915" width="7.875" style="5" customWidth="1"/>
    <col min="6916" max="6917" width="15.875" style="5" customWidth="1"/>
    <col min="6918" max="6918" width="8.75" style="5" customWidth="1"/>
    <col min="6919" max="7168" width="9" style="5"/>
    <col min="7169" max="7169" width="4.5" style="5" customWidth="1"/>
    <col min="7170" max="7170" width="13.25" style="5" customWidth="1"/>
    <col min="7171" max="7171" width="7.875" style="5" customWidth="1"/>
    <col min="7172" max="7173" width="15.875" style="5" customWidth="1"/>
    <col min="7174" max="7174" width="8.75" style="5" customWidth="1"/>
    <col min="7175" max="7424" width="9" style="5"/>
    <col min="7425" max="7425" width="4.5" style="5" customWidth="1"/>
    <col min="7426" max="7426" width="13.25" style="5" customWidth="1"/>
    <col min="7427" max="7427" width="7.875" style="5" customWidth="1"/>
    <col min="7428" max="7429" width="15.875" style="5" customWidth="1"/>
    <col min="7430" max="7430" width="8.75" style="5" customWidth="1"/>
    <col min="7431" max="7680" width="9" style="5"/>
    <col min="7681" max="7681" width="4.5" style="5" customWidth="1"/>
    <col min="7682" max="7682" width="13.25" style="5" customWidth="1"/>
    <col min="7683" max="7683" width="7.875" style="5" customWidth="1"/>
    <col min="7684" max="7685" width="15.875" style="5" customWidth="1"/>
    <col min="7686" max="7686" width="8.75" style="5" customWidth="1"/>
    <col min="7687" max="7936" width="9" style="5"/>
    <col min="7937" max="7937" width="4.5" style="5" customWidth="1"/>
    <col min="7938" max="7938" width="13.25" style="5" customWidth="1"/>
    <col min="7939" max="7939" width="7.875" style="5" customWidth="1"/>
    <col min="7940" max="7941" width="15.875" style="5" customWidth="1"/>
    <col min="7942" max="7942" width="8.75" style="5" customWidth="1"/>
    <col min="7943" max="8192" width="9" style="5"/>
    <col min="8193" max="8193" width="4.5" style="5" customWidth="1"/>
    <col min="8194" max="8194" width="13.25" style="5" customWidth="1"/>
    <col min="8195" max="8195" width="7.875" style="5" customWidth="1"/>
    <col min="8196" max="8197" width="15.875" style="5" customWidth="1"/>
    <col min="8198" max="8198" width="8.75" style="5" customWidth="1"/>
    <col min="8199" max="8448" width="9" style="5"/>
    <col min="8449" max="8449" width="4.5" style="5" customWidth="1"/>
    <col min="8450" max="8450" width="13.25" style="5" customWidth="1"/>
    <col min="8451" max="8451" width="7.875" style="5" customWidth="1"/>
    <col min="8452" max="8453" width="15.875" style="5" customWidth="1"/>
    <col min="8454" max="8454" width="8.75" style="5" customWidth="1"/>
    <col min="8455" max="8704" width="9" style="5"/>
    <col min="8705" max="8705" width="4.5" style="5" customWidth="1"/>
    <col min="8706" max="8706" width="13.25" style="5" customWidth="1"/>
    <col min="8707" max="8707" width="7.875" style="5" customWidth="1"/>
    <col min="8708" max="8709" width="15.875" style="5" customWidth="1"/>
    <col min="8710" max="8710" width="8.75" style="5" customWidth="1"/>
    <col min="8711" max="8960" width="9" style="5"/>
    <col min="8961" max="8961" width="4.5" style="5" customWidth="1"/>
    <col min="8962" max="8962" width="13.25" style="5" customWidth="1"/>
    <col min="8963" max="8963" width="7.875" style="5" customWidth="1"/>
    <col min="8964" max="8965" width="15.875" style="5" customWidth="1"/>
    <col min="8966" max="8966" width="8.75" style="5" customWidth="1"/>
    <col min="8967" max="9216" width="9" style="5"/>
    <col min="9217" max="9217" width="4.5" style="5" customWidth="1"/>
    <col min="9218" max="9218" width="13.25" style="5" customWidth="1"/>
    <col min="9219" max="9219" width="7.875" style="5" customWidth="1"/>
    <col min="9220" max="9221" width="15.875" style="5" customWidth="1"/>
    <col min="9222" max="9222" width="8.75" style="5" customWidth="1"/>
    <col min="9223" max="9472" width="9" style="5"/>
    <col min="9473" max="9473" width="4.5" style="5" customWidth="1"/>
    <col min="9474" max="9474" width="13.25" style="5" customWidth="1"/>
    <col min="9475" max="9475" width="7.875" style="5" customWidth="1"/>
    <col min="9476" max="9477" width="15.875" style="5" customWidth="1"/>
    <col min="9478" max="9478" width="8.75" style="5" customWidth="1"/>
    <col min="9479" max="9728" width="9" style="5"/>
    <col min="9729" max="9729" width="4.5" style="5" customWidth="1"/>
    <col min="9730" max="9730" width="13.25" style="5" customWidth="1"/>
    <col min="9731" max="9731" width="7.875" style="5" customWidth="1"/>
    <col min="9732" max="9733" width="15.875" style="5" customWidth="1"/>
    <col min="9734" max="9734" width="8.75" style="5" customWidth="1"/>
    <col min="9735" max="9984" width="9" style="5"/>
    <col min="9985" max="9985" width="4.5" style="5" customWidth="1"/>
    <col min="9986" max="9986" width="13.25" style="5" customWidth="1"/>
    <col min="9987" max="9987" width="7.875" style="5" customWidth="1"/>
    <col min="9988" max="9989" width="15.875" style="5" customWidth="1"/>
    <col min="9990" max="9990" width="8.75" style="5" customWidth="1"/>
    <col min="9991" max="10240" width="9" style="5"/>
    <col min="10241" max="10241" width="4.5" style="5" customWidth="1"/>
    <col min="10242" max="10242" width="13.25" style="5" customWidth="1"/>
    <col min="10243" max="10243" width="7.875" style="5" customWidth="1"/>
    <col min="10244" max="10245" width="15.875" style="5" customWidth="1"/>
    <col min="10246" max="10246" width="8.75" style="5" customWidth="1"/>
    <col min="10247" max="10496" width="9" style="5"/>
    <col min="10497" max="10497" width="4.5" style="5" customWidth="1"/>
    <col min="10498" max="10498" width="13.25" style="5" customWidth="1"/>
    <col min="10499" max="10499" width="7.875" style="5" customWidth="1"/>
    <col min="10500" max="10501" width="15.875" style="5" customWidth="1"/>
    <col min="10502" max="10502" width="8.75" style="5" customWidth="1"/>
    <col min="10503" max="10752" width="9" style="5"/>
    <col min="10753" max="10753" width="4.5" style="5" customWidth="1"/>
    <col min="10754" max="10754" width="13.25" style="5" customWidth="1"/>
    <col min="10755" max="10755" width="7.875" style="5" customWidth="1"/>
    <col min="10756" max="10757" width="15.875" style="5" customWidth="1"/>
    <col min="10758" max="10758" width="8.75" style="5" customWidth="1"/>
    <col min="10759" max="11008" width="9" style="5"/>
    <col min="11009" max="11009" width="4.5" style="5" customWidth="1"/>
    <col min="11010" max="11010" width="13.25" style="5" customWidth="1"/>
    <col min="11011" max="11011" width="7.875" style="5" customWidth="1"/>
    <col min="11012" max="11013" width="15.875" style="5" customWidth="1"/>
    <col min="11014" max="11014" width="8.75" style="5" customWidth="1"/>
    <col min="11015" max="11264" width="9" style="5"/>
    <col min="11265" max="11265" width="4.5" style="5" customWidth="1"/>
    <col min="11266" max="11266" width="13.25" style="5" customWidth="1"/>
    <col min="11267" max="11267" width="7.875" style="5" customWidth="1"/>
    <col min="11268" max="11269" width="15.875" style="5" customWidth="1"/>
    <col min="11270" max="11270" width="8.75" style="5" customWidth="1"/>
    <col min="11271" max="11520" width="9" style="5"/>
    <col min="11521" max="11521" width="4.5" style="5" customWidth="1"/>
    <col min="11522" max="11522" width="13.25" style="5" customWidth="1"/>
    <col min="11523" max="11523" width="7.875" style="5" customWidth="1"/>
    <col min="11524" max="11525" width="15.875" style="5" customWidth="1"/>
    <col min="11526" max="11526" width="8.75" style="5" customWidth="1"/>
    <col min="11527" max="11776" width="9" style="5"/>
    <col min="11777" max="11777" width="4.5" style="5" customWidth="1"/>
    <col min="11778" max="11778" width="13.25" style="5" customWidth="1"/>
    <col min="11779" max="11779" width="7.875" style="5" customWidth="1"/>
    <col min="11780" max="11781" width="15.875" style="5" customWidth="1"/>
    <col min="11782" max="11782" width="8.75" style="5" customWidth="1"/>
    <col min="11783" max="12032" width="9" style="5"/>
    <col min="12033" max="12033" width="4.5" style="5" customWidth="1"/>
    <col min="12034" max="12034" width="13.25" style="5" customWidth="1"/>
    <col min="12035" max="12035" width="7.875" style="5" customWidth="1"/>
    <col min="12036" max="12037" width="15.875" style="5" customWidth="1"/>
    <col min="12038" max="12038" width="8.75" style="5" customWidth="1"/>
    <col min="12039" max="12288" width="9" style="5"/>
    <col min="12289" max="12289" width="4.5" style="5" customWidth="1"/>
    <col min="12290" max="12290" width="13.25" style="5" customWidth="1"/>
    <col min="12291" max="12291" width="7.875" style="5" customWidth="1"/>
    <col min="12292" max="12293" width="15.875" style="5" customWidth="1"/>
    <col min="12294" max="12294" width="8.75" style="5" customWidth="1"/>
    <col min="12295" max="12544" width="9" style="5"/>
    <col min="12545" max="12545" width="4.5" style="5" customWidth="1"/>
    <col min="12546" max="12546" width="13.25" style="5" customWidth="1"/>
    <col min="12547" max="12547" width="7.875" style="5" customWidth="1"/>
    <col min="12548" max="12549" width="15.875" style="5" customWidth="1"/>
    <col min="12550" max="12550" width="8.75" style="5" customWidth="1"/>
    <col min="12551" max="12800" width="9" style="5"/>
    <col min="12801" max="12801" width="4.5" style="5" customWidth="1"/>
    <col min="12802" max="12802" width="13.25" style="5" customWidth="1"/>
    <col min="12803" max="12803" width="7.875" style="5" customWidth="1"/>
    <col min="12804" max="12805" width="15.875" style="5" customWidth="1"/>
    <col min="12806" max="12806" width="8.75" style="5" customWidth="1"/>
    <col min="12807" max="13056" width="9" style="5"/>
    <col min="13057" max="13057" width="4.5" style="5" customWidth="1"/>
    <col min="13058" max="13058" width="13.25" style="5" customWidth="1"/>
    <col min="13059" max="13059" width="7.875" style="5" customWidth="1"/>
    <col min="13060" max="13061" width="15.875" style="5" customWidth="1"/>
    <col min="13062" max="13062" width="8.75" style="5" customWidth="1"/>
    <col min="13063" max="13312" width="9" style="5"/>
    <col min="13313" max="13313" width="4.5" style="5" customWidth="1"/>
    <col min="13314" max="13314" width="13.25" style="5" customWidth="1"/>
    <col min="13315" max="13315" width="7.875" style="5" customWidth="1"/>
    <col min="13316" max="13317" width="15.875" style="5" customWidth="1"/>
    <col min="13318" max="13318" width="8.75" style="5" customWidth="1"/>
    <col min="13319" max="13568" width="9" style="5"/>
    <col min="13569" max="13569" width="4.5" style="5" customWidth="1"/>
    <col min="13570" max="13570" width="13.25" style="5" customWidth="1"/>
    <col min="13571" max="13571" width="7.875" style="5" customWidth="1"/>
    <col min="13572" max="13573" width="15.875" style="5" customWidth="1"/>
    <col min="13574" max="13574" width="8.75" style="5" customWidth="1"/>
    <col min="13575" max="13824" width="9" style="5"/>
    <col min="13825" max="13825" width="4.5" style="5" customWidth="1"/>
    <col min="13826" max="13826" width="13.25" style="5" customWidth="1"/>
    <col min="13827" max="13827" width="7.875" style="5" customWidth="1"/>
    <col min="13828" max="13829" width="15.875" style="5" customWidth="1"/>
    <col min="13830" max="13830" width="8.75" style="5" customWidth="1"/>
    <col min="13831" max="14080" width="9" style="5"/>
    <col min="14081" max="14081" width="4.5" style="5" customWidth="1"/>
    <col min="14082" max="14082" width="13.25" style="5" customWidth="1"/>
    <col min="14083" max="14083" width="7.875" style="5" customWidth="1"/>
    <col min="14084" max="14085" width="15.875" style="5" customWidth="1"/>
    <col min="14086" max="14086" width="8.75" style="5" customWidth="1"/>
    <col min="14087" max="14336" width="9" style="5"/>
    <col min="14337" max="14337" width="4.5" style="5" customWidth="1"/>
    <col min="14338" max="14338" width="13.25" style="5" customWidth="1"/>
    <col min="14339" max="14339" width="7.875" style="5" customWidth="1"/>
    <col min="14340" max="14341" width="15.875" style="5" customWidth="1"/>
    <col min="14342" max="14342" width="8.75" style="5" customWidth="1"/>
    <col min="14343" max="14592" width="9" style="5"/>
    <col min="14593" max="14593" width="4.5" style="5" customWidth="1"/>
    <col min="14594" max="14594" width="13.25" style="5" customWidth="1"/>
    <col min="14595" max="14595" width="7.875" style="5" customWidth="1"/>
    <col min="14596" max="14597" width="15.875" style="5" customWidth="1"/>
    <col min="14598" max="14598" width="8.75" style="5" customWidth="1"/>
    <col min="14599" max="14848" width="9" style="5"/>
    <col min="14849" max="14849" width="4.5" style="5" customWidth="1"/>
    <col min="14850" max="14850" width="13.25" style="5" customWidth="1"/>
    <col min="14851" max="14851" width="7.875" style="5" customWidth="1"/>
    <col min="14852" max="14853" width="15.875" style="5" customWidth="1"/>
    <col min="14854" max="14854" width="8.75" style="5" customWidth="1"/>
    <col min="14855" max="15104" width="9" style="5"/>
    <col min="15105" max="15105" width="4.5" style="5" customWidth="1"/>
    <col min="15106" max="15106" width="13.25" style="5" customWidth="1"/>
    <col min="15107" max="15107" width="7.875" style="5" customWidth="1"/>
    <col min="15108" max="15109" width="15.875" style="5" customWidth="1"/>
    <col min="15110" max="15110" width="8.75" style="5" customWidth="1"/>
    <col min="15111" max="15360" width="9" style="5"/>
    <col min="15361" max="15361" width="4.5" style="5" customWidth="1"/>
    <col min="15362" max="15362" width="13.25" style="5" customWidth="1"/>
    <col min="15363" max="15363" width="7.875" style="5" customWidth="1"/>
    <col min="15364" max="15365" width="15.875" style="5" customWidth="1"/>
    <col min="15366" max="15366" width="8.75" style="5" customWidth="1"/>
    <col min="15367" max="15616" width="9" style="5"/>
    <col min="15617" max="15617" width="4.5" style="5" customWidth="1"/>
    <col min="15618" max="15618" width="13.25" style="5" customWidth="1"/>
    <col min="15619" max="15619" width="7.875" style="5" customWidth="1"/>
    <col min="15620" max="15621" width="15.875" style="5" customWidth="1"/>
    <col min="15622" max="15622" width="8.75" style="5" customWidth="1"/>
    <col min="15623" max="15872" width="9" style="5"/>
    <col min="15873" max="15873" width="4.5" style="5" customWidth="1"/>
    <col min="15874" max="15874" width="13.25" style="5" customWidth="1"/>
    <col min="15875" max="15875" width="7.875" style="5" customWidth="1"/>
    <col min="15876" max="15877" width="15.875" style="5" customWidth="1"/>
    <col min="15878" max="15878" width="8.75" style="5" customWidth="1"/>
    <col min="15879" max="16128" width="9" style="5"/>
    <col min="16129" max="16129" width="4.5" style="5" customWidth="1"/>
    <col min="16130" max="16130" width="13.25" style="5" customWidth="1"/>
    <col min="16131" max="16131" width="7.875" style="5" customWidth="1"/>
    <col min="16132" max="16133" width="15.875" style="5" customWidth="1"/>
    <col min="16134" max="16134" width="8.75" style="5" customWidth="1"/>
    <col min="16135" max="16384" width="9" style="5"/>
  </cols>
  <sheetData>
    <row r="1" spans="1:9" ht="19.5" customHeight="1">
      <c r="A1" s="469" t="s">
        <v>40</v>
      </c>
      <c r="B1" s="469"/>
      <c r="C1" s="469"/>
      <c r="D1" s="469"/>
      <c r="E1" s="469"/>
      <c r="F1" s="469"/>
    </row>
    <row r="2" spans="1:9" ht="15" customHeight="1" thickBot="1">
      <c r="A2" s="164" t="s">
        <v>41</v>
      </c>
      <c r="B2" s="164"/>
      <c r="C2" s="164"/>
      <c r="D2" s="165"/>
      <c r="E2" s="470" t="s">
        <v>42</v>
      </c>
      <c r="F2" s="471"/>
    </row>
    <row r="3" spans="1:9" ht="15" customHeight="1">
      <c r="A3" s="224"/>
      <c r="B3" s="166"/>
      <c r="C3" s="166"/>
      <c r="D3" s="167" t="s">
        <v>43</v>
      </c>
      <c r="E3" s="167" t="s">
        <v>44</v>
      </c>
      <c r="F3" s="472" t="s">
        <v>45</v>
      </c>
    </row>
    <row r="4" spans="1:9" ht="15" customHeight="1" thickBot="1">
      <c r="A4" s="168"/>
      <c r="B4" s="169"/>
      <c r="C4" s="169"/>
      <c r="D4" s="170" t="str">
        <f>作成補助!G8</f>
        <v>(R3年6月期)</v>
      </c>
      <c r="E4" s="170" t="str">
        <f>IFERROR(INDEX(作成補助!J8:M8,1,作成補助!$B$5-2),"")</f>
        <v>(R7年6月期)</v>
      </c>
      <c r="F4" s="473"/>
    </row>
    <row r="5" spans="1:9" ht="15" customHeight="1">
      <c r="A5" s="467" t="s">
        <v>161</v>
      </c>
      <c r="B5" s="468"/>
      <c r="C5" s="171" t="s">
        <v>46</v>
      </c>
      <c r="D5" s="172">
        <f>作成補助!G10</f>
        <v>2412047</v>
      </c>
      <c r="E5" s="173">
        <f>IFERROR(INDEX(作成補助!J10:M10,1,作成補助!$B$5-2),"")</f>
        <v>2413000</v>
      </c>
      <c r="F5" s="207">
        <f>作成補助!N10</f>
        <v>100</v>
      </c>
      <c r="I5" s="7"/>
    </row>
    <row r="6" spans="1:9" ht="15" customHeight="1">
      <c r="A6" s="174"/>
      <c r="B6" s="175"/>
      <c r="C6" s="176" t="s">
        <v>47</v>
      </c>
      <c r="D6" s="192" t="s">
        <v>137</v>
      </c>
      <c r="E6" s="177">
        <f>IFERROR(INDEX(作成補助!J11:M11,1,作成補助!$B$5-2),"")</f>
        <v>237510</v>
      </c>
      <c r="F6" s="195" t="str">
        <f>作成補助!N11</f>
        <v>－</v>
      </c>
    </row>
    <row r="7" spans="1:9" ht="15" customHeight="1" thickBot="1">
      <c r="A7" s="474" t="s">
        <v>48</v>
      </c>
      <c r="B7" s="475"/>
      <c r="C7" s="476"/>
      <c r="D7" s="178">
        <f>作成補助!G9</f>
        <v>2412047</v>
      </c>
      <c r="E7" s="182">
        <f>IFERROR(INDEX(作成補助!J9:M9,1,作成補助!$B$5-2),"")</f>
        <v>2650510</v>
      </c>
      <c r="F7" s="208">
        <f>作成補助!N9</f>
        <v>109.9</v>
      </c>
      <c r="G7" s="8"/>
    </row>
    <row r="8" spans="1:9" ht="15" customHeight="1">
      <c r="A8" s="465" t="s">
        <v>49</v>
      </c>
      <c r="B8" s="477" t="s">
        <v>50</v>
      </c>
      <c r="C8" s="171" t="s">
        <v>46</v>
      </c>
      <c r="D8" s="172">
        <f>作成補助!G13</f>
        <v>1206023.5</v>
      </c>
      <c r="E8" s="173">
        <f>IFERROR(INDEX(作成補助!J13:M13,1,作成補助!$B$5-2),"")</f>
        <v>1206500</v>
      </c>
      <c r="F8" s="209">
        <f>作成補助!N13</f>
        <v>100</v>
      </c>
    </row>
    <row r="9" spans="1:9" ht="15" customHeight="1">
      <c r="A9" s="466"/>
      <c r="B9" s="464"/>
      <c r="C9" s="176" t="s">
        <v>47</v>
      </c>
      <c r="D9" s="193" t="s">
        <v>137</v>
      </c>
      <c r="E9" s="177">
        <f>IFERROR(INDEX(作成補助!J14:M14,1,作成補助!$B$5-2),"")</f>
        <v>118755</v>
      </c>
      <c r="F9" s="196" t="str">
        <f>作成補助!N14</f>
        <v>－</v>
      </c>
    </row>
    <row r="10" spans="1:9" ht="15" customHeight="1">
      <c r="A10" s="466"/>
      <c r="B10" s="463" t="s">
        <v>51</v>
      </c>
      <c r="C10" s="179" t="s">
        <v>46</v>
      </c>
      <c r="D10" s="180">
        <f>作成補助!G16</f>
        <v>0</v>
      </c>
      <c r="E10" s="182">
        <f>IFERROR(INDEX(作成補助!J16:M16,1,作成補助!$B$5-2),"")</f>
        <v>0</v>
      </c>
      <c r="F10" s="210" t="str">
        <f>作成補助!N16</f>
        <v>－</v>
      </c>
    </row>
    <row r="11" spans="1:9" ht="15" customHeight="1">
      <c r="A11" s="466"/>
      <c r="B11" s="464"/>
      <c r="C11" s="176" t="s">
        <v>47</v>
      </c>
      <c r="D11" s="194" t="s">
        <v>137</v>
      </c>
      <c r="E11" s="177">
        <f>IFERROR(INDEX(作成補助!J17:M17,1,作成補助!$B$5-2),"")</f>
        <v>0</v>
      </c>
      <c r="F11" s="197" t="str">
        <f>作成補助!N17</f>
        <v>－</v>
      </c>
    </row>
    <row r="12" spans="1:9" ht="15" customHeight="1">
      <c r="A12" s="466"/>
      <c r="B12" s="463" t="s">
        <v>52</v>
      </c>
      <c r="C12" s="179" t="s">
        <v>46</v>
      </c>
      <c r="D12" s="181">
        <f>作成補助!G19</f>
        <v>43995.6</v>
      </c>
      <c r="E12" s="182">
        <f>IFERROR(INDEX(作成補助!J19:M19,1,作成補助!$B$5-2),"")</f>
        <v>37800</v>
      </c>
      <c r="F12" s="209">
        <f>作成補助!N19</f>
        <v>85.9</v>
      </c>
    </row>
    <row r="13" spans="1:9" ht="15" customHeight="1">
      <c r="A13" s="466"/>
      <c r="B13" s="464"/>
      <c r="C13" s="176" t="s">
        <v>47</v>
      </c>
      <c r="D13" s="193" t="s">
        <v>137</v>
      </c>
      <c r="E13" s="177">
        <f>IFERROR(INDEX(作成補助!J20:M20,1,作成補助!$B$5-2),"")</f>
        <v>2000</v>
      </c>
      <c r="F13" s="197" t="str">
        <f>作成補助!N20</f>
        <v>－</v>
      </c>
    </row>
    <row r="14" spans="1:9" ht="15" customHeight="1">
      <c r="A14" s="466"/>
      <c r="B14" s="463" t="s">
        <v>53</v>
      </c>
      <c r="C14" s="179" t="s">
        <v>46</v>
      </c>
      <c r="D14" s="180">
        <f>作成補助!G22</f>
        <v>383895.85281190003</v>
      </c>
      <c r="E14" s="182">
        <f>IFERROR(INDEX(作成補助!J22:M22,1,作成補助!$B$5-2),"")</f>
        <v>386080</v>
      </c>
      <c r="F14" s="210">
        <f>作成補助!N22</f>
        <v>100.6</v>
      </c>
    </row>
    <row r="15" spans="1:9" ht="15" customHeight="1">
      <c r="A15" s="466"/>
      <c r="B15" s="464"/>
      <c r="C15" s="176" t="s">
        <v>47</v>
      </c>
      <c r="D15" s="194" t="s">
        <v>137</v>
      </c>
      <c r="E15" s="177">
        <f>IFERROR(INDEX(作成補助!J23:M23,1,作成補助!$B$5-2),"")</f>
        <v>19000.8</v>
      </c>
      <c r="F15" s="197" t="str">
        <f>作成補助!N23</f>
        <v>－</v>
      </c>
    </row>
    <row r="16" spans="1:9" ht="15" customHeight="1">
      <c r="A16" s="466"/>
      <c r="B16" s="463" t="s">
        <v>162</v>
      </c>
      <c r="C16" s="179" t="s">
        <v>46</v>
      </c>
      <c r="D16" s="181">
        <f>作成補助!G25</f>
        <v>203691.04718809994</v>
      </c>
      <c r="E16" s="182">
        <f>IFERROR(INDEX(作成補助!J25:M25,1,作成補助!$B$5-2),"")</f>
        <v>202692</v>
      </c>
      <c r="F16" s="211">
        <f>作成補助!N25</f>
        <v>99.5</v>
      </c>
    </row>
    <row r="17" spans="1:6" ht="15" customHeight="1">
      <c r="A17" s="466"/>
      <c r="B17" s="464"/>
      <c r="C17" s="176" t="s">
        <v>47</v>
      </c>
      <c r="D17" s="194" t="s">
        <v>137</v>
      </c>
      <c r="E17" s="177">
        <f>IFERROR(INDEX(作成補助!J26:M26,1,作成補助!$B$5-2),"")</f>
        <v>19950.84</v>
      </c>
      <c r="F17" s="197" t="str">
        <f>作成補助!N26</f>
        <v>－</v>
      </c>
    </row>
    <row r="18" spans="1:6" ht="15" customHeight="1" thickBot="1">
      <c r="A18" s="474" t="s">
        <v>54</v>
      </c>
      <c r="B18" s="475"/>
      <c r="C18" s="476"/>
      <c r="D18" s="178">
        <f>作成補助!G27</f>
        <v>1837606</v>
      </c>
      <c r="E18" s="182">
        <f>IFERROR(INDEX(作成補助!J27:M27,1,作成補助!$B$5-2),"")</f>
        <v>1992778.6400000001</v>
      </c>
      <c r="F18" s="208">
        <f>作成補助!N27</f>
        <v>108.4</v>
      </c>
    </row>
    <row r="19" spans="1:6" ht="15" customHeight="1" thickBot="1">
      <c r="A19" s="474" t="s">
        <v>55</v>
      </c>
      <c r="B19" s="475"/>
      <c r="C19" s="476"/>
      <c r="D19" s="178">
        <f>作成補助!G28</f>
        <v>574441</v>
      </c>
      <c r="E19" s="216">
        <f>IFERROR(INDEX(作成補助!J28:M28,1,作成補助!$B$5-2),"")</f>
        <v>657731.35999999987</v>
      </c>
      <c r="F19" s="208">
        <f>作成補助!N28</f>
        <v>114.5</v>
      </c>
    </row>
    <row r="20" spans="1:6" ht="15" customHeight="1">
      <c r="A20" s="481" t="s">
        <v>56</v>
      </c>
      <c r="B20" s="483" t="s">
        <v>57</v>
      </c>
      <c r="C20" s="183" t="s">
        <v>46</v>
      </c>
      <c r="D20" s="181">
        <f>作成補助!G30</f>
        <v>120974</v>
      </c>
      <c r="E20" s="173">
        <f>IFERROR(INDEX(作成補助!J30:M30,1,作成補助!$B$5-2),"")</f>
        <v>120000</v>
      </c>
      <c r="F20" s="210">
        <f>作成補助!N30</f>
        <v>99.2</v>
      </c>
    </row>
    <row r="21" spans="1:6" ht="15" customHeight="1">
      <c r="A21" s="482"/>
      <c r="B21" s="464"/>
      <c r="C21" s="176" t="s">
        <v>47</v>
      </c>
      <c r="D21" s="194" t="s">
        <v>137</v>
      </c>
      <c r="E21" s="177">
        <f>IFERROR(INDEX(作成補助!J31:M31,1,作成補助!$B$5-2),"")</f>
        <v>40000</v>
      </c>
      <c r="F21" s="197" t="str">
        <f>作成補助!N31</f>
        <v>－</v>
      </c>
    </row>
    <row r="22" spans="1:6" ht="15" customHeight="1">
      <c r="A22" s="482"/>
      <c r="B22" s="463" t="s">
        <v>58</v>
      </c>
      <c r="C22" s="179" t="s">
        <v>46</v>
      </c>
      <c r="D22" s="180">
        <f>作成補助!G33</f>
        <v>4888</v>
      </c>
      <c r="E22" s="182">
        <f>IFERROR(INDEX(作成補助!J33:M33,1,作成補助!$B$5-2),"")</f>
        <v>4200</v>
      </c>
      <c r="F22" s="210">
        <f>作成補助!N33</f>
        <v>85.9</v>
      </c>
    </row>
    <row r="23" spans="1:6" ht="15" customHeight="1">
      <c r="A23" s="482"/>
      <c r="B23" s="464"/>
      <c r="C23" s="176" t="s">
        <v>47</v>
      </c>
      <c r="D23" s="194" t="s">
        <v>137</v>
      </c>
      <c r="E23" s="177">
        <f>IFERROR(INDEX(作成補助!J34:M34,1,作成補助!$B$5-2),"")</f>
        <v>0</v>
      </c>
      <c r="F23" s="197" t="str">
        <f>作成補助!N34</f>
        <v>－</v>
      </c>
    </row>
    <row r="24" spans="1:6" ht="15" customHeight="1">
      <c r="A24" s="482"/>
      <c r="B24" s="463" t="s">
        <v>59</v>
      </c>
      <c r="C24" s="179" t="s">
        <v>46</v>
      </c>
      <c r="D24" s="180">
        <f>作成補助!G36</f>
        <v>100000</v>
      </c>
      <c r="E24" s="182">
        <f>IFERROR(INDEX(作成補助!J36:M36,1,作成補助!$B$5-2),"")</f>
        <v>100000</v>
      </c>
      <c r="F24" s="210">
        <f>作成補助!N36</f>
        <v>100</v>
      </c>
    </row>
    <row r="25" spans="1:6" ht="15" customHeight="1">
      <c r="A25" s="482"/>
      <c r="B25" s="464"/>
      <c r="C25" s="176" t="s">
        <v>47</v>
      </c>
      <c r="D25" s="194" t="s">
        <v>137</v>
      </c>
      <c r="E25" s="177">
        <f>IFERROR(INDEX(作成補助!J37:M37,1,作成補助!$B$5-2),"")</f>
        <v>100000</v>
      </c>
      <c r="F25" s="197" t="str">
        <f>作成補助!N37</f>
        <v>－</v>
      </c>
    </row>
    <row r="26" spans="1:6" ht="15" customHeight="1">
      <c r="A26" s="482"/>
      <c r="B26" s="463" t="s">
        <v>162</v>
      </c>
      <c r="C26" s="179" t="s">
        <v>46</v>
      </c>
      <c r="D26" s="180">
        <f>作成補助!G39</f>
        <v>278508.59999999998</v>
      </c>
      <c r="E26" s="182">
        <f>IFERROR(INDEX(作成補助!J39:M39,1,作成補助!$B$5-2),"")</f>
        <v>193040</v>
      </c>
      <c r="F26" s="210">
        <f>作成補助!N39</f>
        <v>69.3</v>
      </c>
    </row>
    <row r="27" spans="1:6" ht="15" customHeight="1">
      <c r="A27" s="482"/>
      <c r="B27" s="464"/>
      <c r="C27" s="176" t="s">
        <v>47</v>
      </c>
      <c r="D27" s="194" t="s">
        <v>137</v>
      </c>
      <c r="E27" s="177">
        <f>IFERROR(INDEX(作成補助!J40:M40,1,作成補助!$B$5-2),"")</f>
        <v>19000.8</v>
      </c>
      <c r="F27" s="197" t="str">
        <f>作成補助!N40</f>
        <v>－</v>
      </c>
    </row>
    <row r="28" spans="1:6" ht="15" customHeight="1" thickBot="1">
      <c r="A28" s="474" t="s">
        <v>60</v>
      </c>
      <c r="B28" s="475"/>
      <c r="C28" s="476"/>
      <c r="D28" s="178">
        <f>作成補助!G41</f>
        <v>504370.6</v>
      </c>
      <c r="E28" s="217">
        <f>IFERROR(INDEX(作成補助!J41:M41,1,作成補助!$B$5-2),"")</f>
        <v>576240.80000000005</v>
      </c>
      <c r="F28" s="208">
        <f>作成補助!N41</f>
        <v>114.2</v>
      </c>
    </row>
    <row r="29" spans="1:6" ht="15" customHeight="1" thickBot="1">
      <c r="A29" s="474" t="s">
        <v>61</v>
      </c>
      <c r="B29" s="475"/>
      <c r="C29" s="476"/>
      <c r="D29" s="178">
        <f>作成補助!G42</f>
        <v>70070.400000000023</v>
      </c>
      <c r="E29" s="217">
        <f>IFERROR(INDEX(作成補助!J42:M42,1,作成補助!$B$5-2),"")</f>
        <v>81490.559999999823</v>
      </c>
      <c r="F29" s="208">
        <f>作成補助!N42</f>
        <v>116.3</v>
      </c>
    </row>
    <row r="30" spans="1:6" ht="15" customHeight="1" thickBot="1">
      <c r="A30" s="478" t="s">
        <v>62</v>
      </c>
      <c r="B30" s="479"/>
      <c r="C30" s="480"/>
      <c r="D30" s="184">
        <f>作成補助!G43</f>
        <v>69070</v>
      </c>
      <c r="E30" s="182">
        <f>IFERROR(INDEX(作成補助!J43:M43,1,作成補助!$B$5-2),"")</f>
        <v>80490.559999999823</v>
      </c>
      <c r="F30" s="208">
        <f>作成補助!N43</f>
        <v>116.5</v>
      </c>
    </row>
    <row r="31" spans="1:6" ht="15" customHeight="1" thickTop="1" thickBot="1">
      <c r="A31" s="484" t="s">
        <v>63</v>
      </c>
      <c r="B31" s="485"/>
      <c r="C31" s="486"/>
      <c r="D31" s="185">
        <f>作成補助!G44</f>
        <v>403896</v>
      </c>
      <c r="E31" s="191">
        <f>IFERROR(INDEX(作成補助!J44:M44,1,作成補助!$B$5-2),"")</f>
        <v>452064.64000000007</v>
      </c>
      <c r="F31" s="212">
        <f>作成補助!N44</f>
        <v>111.9</v>
      </c>
    </row>
    <row r="32" spans="1:6" ht="15" customHeight="1" thickTop="1" thickBot="1">
      <c r="A32" s="474" t="s">
        <v>64</v>
      </c>
      <c r="B32" s="475"/>
      <c r="C32" s="476"/>
      <c r="D32" s="178">
        <f>作成補助!G46</f>
        <v>504869.85281190003</v>
      </c>
      <c r="E32" s="219">
        <f>IFERROR(INDEX(作成補助!J46:M46,1,作成補助!$B$5-2),"")</f>
        <v>565080.80000000005</v>
      </c>
      <c r="F32" s="208">
        <f>作成補助!N46</f>
        <v>111.9</v>
      </c>
    </row>
    <row r="33" spans="1:9" ht="15" customHeight="1">
      <c r="A33" s="224"/>
      <c r="B33" s="166"/>
      <c r="C33" s="186" t="s">
        <v>65</v>
      </c>
      <c r="D33" s="187">
        <f>作成補助!G48</f>
        <v>48883.6</v>
      </c>
      <c r="E33" s="182">
        <f>IFERROR(INDEX(作成補助!J48:M48,1,作成補助!$B$5-2),"")</f>
        <v>44000</v>
      </c>
      <c r="F33" s="210">
        <f>作成補助!N48</f>
        <v>90</v>
      </c>
    </row>
    <row r="34" spans="1:9" ht="15" customHeight="1">
      <c r="A34" s="174"/>
      <c r="B34" s="188"/>
      <c r="C34" s="189" t="s">
        <v>66</v>
      </c>
      <c r="D34" s="190">
        <f>作成補助!G49</f>
        <v>0</v>
      </c>
      <c r="E34" s="177">
        <f>IFERROR(INDEX(作成補助!J49:M49,1,作成補助!$B$5-2),"")</f>
        <v>0</v>
      </c>
      <c r="F34" s="195" t="str">
        <f>作成補助!N49</f>
        <v>－</v>
      </c>
    </row>
    <row r="35" spans="1:9" ht="15" customHeight="1" thickBot="1">
      <c r="A35" s="478" t="s">
        <v>67</v>
      </c>
      <c r="B35" s="479"/>
      <c r="C35" s="480"/>
      <c r="D35" s="184">
        <f>作成補助!G47</f>
        <v>48883.6</v>
      </c>
      <c r="E35" s="218">
        <f>IFERROR(INDEX(作成補助!J47:M47,1,作成補助!$B$5-2),"")</f>
        <v>44000</v>
      </c>
      <c r="F35" s="209">
        <f>作成補助!N47</f>
        <v>90</v>
      </c>
    </row>
    <row r="36" spans="1:9" ht="15" customHeight="1" thickTop="1" thickBot="1">
      <c r="A36" s="484" t="s">
        <v>68</v>
      </c>
      <c r="B36" s="485"/>
      <c r="C36" s="486"/>
      <c r="D36" s="185">
        <f>作成補助!G52</f>
        <v>623823.85281190008</v>
      </c>
      <c r="E36" s="218">
        <f>IFERROR(INDEX(作成補助!J52:M52,1,作成補助!$B$5-2),"")</f>
        <v>690571.35999999987</v>
      </c>
      <c r="F36" s="212">
        <f>作成補助!N52</f>
        <v>110.7</v>
      </c>
      <c r="I36" s="7"/>
    </row>
    <row r="37" spans="1:9" ht="15" customHeight="1" thickTop="1" thickBot="1">
      <c r="A37" s="478" t="s">
        <v>69</v>
      </c>
      <c r="B37" s="479"/>
      <c r="C37" s="480"/>
      <c r="D37" s="184">
        <f>作成補助!G54</f>
        <v>20</v>
      </c>
      <c r="E37" s="218">
        <f>IFERROR(INDEX(作成補助!J54:M54,1,作成補助!$B$5-2),"")</f>
        <v>28</v>
      </c>
      <c r="F37" s="209">
        <f>作成補助!N54</f>
        <v>140</v>
      </c>
    </row>
    <row r="38" spans="1:9" ht="15" customHeight="1" thickTop="1" thickBot="1">
      <c r="A38" s="487" t="s">
        <v>70</v>
      </c>
      <c r="B38" s="488"/>
      <c r="C38" s="489"/>
      <c r="D38" s="191">
        <f>作成補助!G55</f>
        <v>31191</v>
      </c>
      <c r="E38" s="218">
        <f>IFERROR(INDEX(作成補助!J55:M55,1,作成補助!$B$5-2),"")</f>
        <v>24663</v>
      </c>
      <c r="F38" s="212">
        <f>作成補助!N55</f>
        <v>79.099999999999994</v>
      </c>
    </row>
    <row r="39" spans="1:9" ht="12.75" customHeight="1" thickTop="1">
      <c r="A39" s="490" t="s">
        <v>71</v>
      </c>
      <c r="B39" s="490"/>
      <c r="C39" s="490"/>
      <c r="D39" s="490"/>
      <c r="E39" s="490"/>
      <c r="F39" s="490"/>
    </row>
    <row r="40" spans="1:9" ht="10.9" customHeight="1">
      <c r="A40" s="491"/>
      <c r="B40" s="491"/>
      <c r="C40" s="491"/>
      <c r="D40" s="491"/>
      <c r="E40" s="491"/>
      <c r="F40" s="491"/>
    </row>
    <row r="41" spans="1:9" ht="15" customHeight="1">
      <c r="A41" s="491" t="s">
        <v>72</v>
      </c>
      <c r="B41" s="491"/>
      <c r="C41" s="491"/>
      <c r="D41" s="491"/>
      <c r="E41" s="491"/>
      <c r="F41" s="491"/>
    </row>
    <row r="42" spans="1:9" ht="15" customHeight="1">
      <c r="A42" s="9" t="s">
        <v>194</v>
      </c>
      <c r="B42" s="9"/>
      <c r="C42" s="9"/>
      <c r="D42" s="10"/>
      <c r="E42" s="10"/>
      <c r="F42" s="11"/>
    </row>
    <row r="43" spans="1:9" ht="15" customHeight="1">
      <c r="A43" s="9" t="s">
        <v>73</v>
      </c>
      <c r="B43" s="9"/>
      <c r="C43" s="9"/>
      <c r="D43" s="10"/>
      <c r="E43" s="10"/>
      <c r="F43" s="11"/>
    </row>
  </sheetData>
  <sheetProtection sheet="1" scenarios="1" formatCells="0"/>
  <mergeCells count="29">
    <mergeCell ref="A36:C36"/>
    <mergeCell ref="A37:C37"/>
    <mergeCell ref="A38:C38"/>
    <mergeCell ref="A39:F40"/>
    <mergeCell ref="A41:F41"/>
    <mergeCell ref="A35:C35"/>
    <mergeCell ref="B12:B13"/>
    <mergeCell ref="B14:B15"/>
    <mergeCell ref="B16:B17"/>
    <mergeCell ref="A18:C18"/>
    <mergeCell ref="A19:C19"/>
    <mergeCell ref="A20:A27"/>
    <mergeCell ref="B20:B21"/>
    <mergeCell ref="B22:B23"/>
    <mergeCell ref="B24:B25"/>
    <mergeCell ref="B26:B27"/>
    <mergeCell ref="A28:C28"/>
    <mergeCell ref="A29:C29"/>
    <mergeCell ref="A30:C30"/>
    <mergeCell ref="A31:C31"/>
    <mergeCell ref="A32:C32"/>
    <mergeCell ref="B10:B11"/>
    <mergeCell ref="A8:A17"/>
    <mergeCell ref="A5:B5"/>
    <mergeCell ref="A1:F1"/>
    <mergeCell ref="E2:F2"/>
    <mergeCell ref="F3:F4"/>
    <mergeCell ref="A7:C7"/>
    <mergeCell ref="B8:B9"/>
  </mergeCells>
  <phoneticPr fontId="2"/>
  <printOptions horizontalCentered="1"/>
  <pageMargins left="0.78740157480314965" right="0.78740157480314965" top="0.78740157480314965" bottom="0.78740157480314965" header="0.51181102362204722" footer="0.51181102362204722"/>
  <pageSetup paperSize="9" scale="10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9"/>
  <sheetViews>
    <sheetView showGridLines="0" view="pageBreakPreview" zoomScaleNormal="100" zoomScaleSheetLayoutView="100" workbookViewId="0">
      <pane xSplit="2" ySplit="5" topLeftCell="C6" activePane="bottomRight" state="frozen"/>
      <selection pane="topRight" activeCell="E1" sqref="E1"/>
      <selection pane="bottomLeft" activeCell="A8" sqref="A8"/>
      <selection pane="bottomRight" activeCell="B1" sqref="B1"/>
    </sheetView>
  </sheetViews>
  <sheetFormatPr defaultColWidth="9" defaultRowHeight="19.5" customHeight="1"/>
  <cols>
    <col min="1" max="1" width="1.125" style="32" customWidth="1"/>
    <col min="2" max="2" width="12.75" style="32" customWidth="1"/>
    <col min="3" max="9" width="10" style="32" customWidth="1"/>
    <col min="10" max="10" width="1.5" style="32" customWidth="1"/>
    <col min="11" max="16384" width="9" style="32"/>
  </cols>
  <sheetData>
    <row r="1" spans="2:9" ht="19.5" customHeight="1">
      <c r="B1" s="31" t="s">
        <v>203</v>
      </c>
      <c r="C1" s="31"/>
      <c r="H1" s="33"/>
      <c r="I1" s="33"/>
    </row>
    <row r="2" spans="2:9" ht="15" customHeight="1">
      <c r="B2" s="36"/>
      <c r="C2" s="36"/>
      <c r="H2" s="33"/>
      <c r="I2" s="33"/>
    </row>
    <row r="3" spans="2:9" ht="19.5" customHeight="1">
      <c r="B3" s="226" t="s">
        <v>164</v>
      </c>
      <c r="C3" s="226"/>
      <c r="H3" s="34"/>
    </row>
    <row r="4" spans="2:9" ht="19.5" customHeight="1">
      <c r="B4" s="226"/>
      <c r="C4" s="226"/>
      <c r="H4" s="34"/>
      <c r="I4" s="34" t="s">
        <v>120</v>
      </c>
    </row>
    <row r="5" spans="2:9" s="35" customFormat="1" ht="15" customHeight="1">
      <c r="B5" s="229"/>
      <c r="C5" s="229" t="s">
        <v>169</v>
      </c>
      <c r="D5" s="229" t="s">
        <v>180</v>
      </c>
      <c r="E5" s="229" t="s">
        <v>181</v>
      </c>
      <c r="F5" s="229" t="s">
        <v>182</v>
      </c>
      <c r="G5" s="229" t="s">
        <v>145</v>
      </c>
      <c r="H5" s="229" t="s">
        <v>146</v>
      </c>
      <c r="I5" s="229" t="s">
        <v>187</v>
      </c>
    </row>
    <row r="6" spans="2:9" ht="19.5" customHeight="1">
      <c r="B6" s="230" t="s">
        <v>166</v>
      </c>
      <c r="C6" s="230">
        <f>作成補助!G10</f>
        <v>2412047</v>
      </c>
      <c r="D6" s="230">
        <f>作成補助!H10</f>
        <v>2413000</v>
      </c>
      <c r="E6" s="230">
        <f>作成補助!I10</f>
        <v>2413000</v>
      </c>
      <c r="F6" s="230">
        <f>作成補助!J10</f>
        <v>2413000</v>
      </c>
      <c r="G6" s="230">
        <f>作成補助!K10</f>
        <v>2413000</v>
      </c>
      <c r="H6" s="230">
        <f>作成補助!L10</f>
        <v>0</v>
      </c>
      <c r="I6" s="230">
        <f>作成補助!M10</f>
        <v>0</v>
      </c>
    </row>
    <row r="7" spans="2:9" ht="19.5" customHeight="1">
      <c r="B7" s="230" t="s">
        <v>167</v>
      </c>
      <c r="C7" s="229" t="s">
        <v>119</v>
      </c>
      <c r="D7" s="230">
        <f>作成補助!H11</f>
        <v>87000</v>
      </c>
      <c r="E7" s="230">
        <f>作成補助!I11</f>
        <v>113100</v>
      </c>
      <c r="F7" s="230">
        <f>作成補助!J11</f>
        <v>158340</v>
      </c>
      <c r="G7" s="230">
        <f>作成補助!K11</f>
        <v>237510</v>
      </c>
      <c r="H7" s="230">
        <f>作成補助!L11</f>
        <v>0</v>
      </c>
      <c r="I7" s="230">
        <f>作成補助!M11</f>
        <v>0</v>
      </c>
    </row>
    <row r="8" spans="2:9" ht="19.5" customHeight="1">
      <c r="B8" s="229" t="s">
        <v>7</v>
      </c>
      <c r="C8" s="230">
        <f>作成補助!G9</f>
        <v>2412047</v>
      </c>
      <c r="D8" s="230">
        <f>作成補助!H9</f>
        <v>2500000</v>
      </c>
      <c r="E8" s="230">
        <f>作成補助!I9</f>
        <v>2526100</v>
      </c>
      <c r="F8" s="230">
        <f>作成補助!J9</f>
        <v>2571340</v>
      </c>
      <c r="G8" s="230">
        <f>作成補助!K9</f>
        <v>2650510</v>
      </c>
      <c r="H8" s="230">
        <f>作成補助!L9</f>
        <v>0</v>
      </c>
      <c r="I8" s="230">
        <f>作成補助!M9</f>
        <v>0</v>
      </c>
    </row>
    <row r="9" spans="2:9" ht="19.5" customHeight="1">
      <c r="B9" s="227"/>
      <c r="C9" s="227"/>
      <c r="D9" s="40"/>
      <c r="E9" s="36"/>
      <c r="F9" s="36"/>
      <c r="G9" s="36"/>
      <c r="H9" s="40"/>
      <c r="I9" s="40"/>
    </row>
    <row r="10" spans="2:9" ht="19.5" customHeight="1">
      <c r="B10" s="227"/>
      <c r="C10" s="227"/>
      <c r="D10" s="36"/>
      <c r="E10" s="36"/>
      <c r="F10" s="36"/>
      <c r="G10" s="36"/>
      <c r="H10" s="36"/>
      <c r="I10" s="36"/>
    </row>
    <row r="11" spans="2:9" ht="19.5" customHeight="1">
      <c r="B11" s="226" t="s">
        <v>165</v>
      </c>
      <c r="C11" s="226"/>
      <c r="D11" s="36"/>
      <c r="E11" s="36"/>
      <c r="F11" s="36"/>
      <c r="G11" s="36"/>
      <c r="H11" s="34"/>
      <c r="I11" s="34"/>
    </row>
    <row r="12" spans="2:9" ht="19.5" customHeight="1">
      <c r="B12" s="226" t="s">
        <v>163</v>
      </c>
      <c r="C12" s="226"/>
      <c r="D12" s="36"/>
      <c r="E12" s="36"/>
      <c r="F12" s="36"/>
      <c r="G12" s="36"/>
      <c r="H12" s="34"/>
    </row>
    <row r="13" spans="2:9" ht="19.5" customHeight="1">
      <c r="B13" s="226"/>
      <c r="C13" s="226"/>
      <c r="D13" s="36"/>
      <c r="E13" s="36"/>
      <c r="F13" s="36"/>
      <c r="G13" s="36"/>
      <c r="H13" s="34"/>
      <c r="I13" s="34" t="s">
        <v>120</v>
      </c>
    </row>
    <row r="14" spans="2:9" s="35" customFormat="1" ht="15" customHeight="1">
      <c r="B14" s="229"/>
      <c r="C14" s="229" t="s">
        <v>169</v>
      </c>
      <c r="D14" s="229" t="s">
        <v>180</v>
      </c>
      <c r="E14" s="229" t="s">
        <v>181</v>
      </c>
      <c r="F14" s="229" t="s">
        <v>182</v>
      </c>
      <c r="G14" s="229" t="s">
        <v>145</v>
      </c>
      <c r="H14" s="229" t="s">
        <v>146</v>
      </c>
      <c r="I14" s="229" t="s">
        <v>187</v>
      </c>
    </row>
    <row r="15" spans="2:9" ht="19.5" customHeight="1">
      <c r="B15" s="230" t="s">
        <v>168</v>
      </c>
      <c r="C15" s="230">
        <f>作成補助!G13</f>
        <v>1206023.5</v>
      </c>
      <c r="D15" s="230">
        <f>作成補助!H13</f>
        <v>1206500</v>
      </c>
      <c r="E15" s="230">
        <f>作成補助!I13</f>
        <v>1206500</v>
      </c>
      <c r="F15" s="230">
        <f>作成補助!J13</f>
        <v>1206500</v>
      </c>
      <c r="G15" s="230">
        <f>作成補助!K13</f>
        <v>1206500</v>
      </c>
      <c r="H15" s="230">
        <f>作成補助!L13</f>
        <v>0</v>
      </c>
      <c r="I15" s="230">
        <f>作成補助!M13</f>
        <v>0</v>
      </c>
    </row>
    <row r="16" spans="2:9" ht="19.5" customHeight="1">
      <c r="B16" s="230" t="s">
        <v>3</v>
      </c>
      <c r="C16" s="230">
        <f>作成補助!G16</f>
        <v>0</v>
      </c>
      <c r="D16" s="230">
        <f>作成補助!H16</f>
        <v>0</v>
      </c>
      <c r="E16" s="230">
        <f>作成補助!I16</f>
        <v>0</v>
      </c>
      <c r="F16" s="230">
        <f>作成補助!J16</f>
        <v>0</v>
      </c>
      <c r="G16" s="230">
        <f>作成補助!K16</f>
        <v>0</v>
      </c>
      <c r="H16" s="230">
        <f>作成補助!L16</f>
        <v>0</v>
      </c>
      <c r="I16" s="230">
        <f>作成補助!M16</f>
        <v>0</v>
      </c>
    </row>
    <row r="17" spans="2:9" ht="19.5" customHeight="1">
      <c r="B17" s="230" t="s">
        <v>4</v>
      </c>
      <c r="C17" s="230">
        <f>作成補助!G19</f>
        <v>43995.6</v>
      </c>
      <c r="D17" s="230">
        <f>作成補助!H19</f>
        <v>40500</v>
      </c>
      <c r="E17" s="230">
        <f>作成補助!I19</f>
        <v>39600</v>
      </c>
      <c r="F17" s="230">
        <f>作成補助!J19</f>
        <v>38700</v>
      </c>
      <c r="G17" s="230">
        <f>作成補助!K19</f>
        <v>37800</v>
      </c>
      <c r="H17" s="230">
        <f>作成補助!L19</f>
        <v>0</v>
      </c>
      <c r="I17" s="230">
        <f>作成補助!M19</f>
        <v>0</v>
      </c>
    </row>
    <row r="18" spans="2:9" ht="19.5" customHeight="1">
      <c r="B18" s="230" t="s">
        <v>5</v>
      </c>
      <c r="C18" s="230">
        <f>作成補助!G22</f>
        <v>383895.85281190003</v>
      </c>
      <c r="D18" s="230">
        <f>作成補助!H22</f>
        <v>386080</v>
      </c>
      <c r="E18" s="230">
        <f>作成補助!I22</f>
        <v>386080</v>
      </c>
      <c r="F18" s="230">
        <f>作成補助!J22</f>
        <v>386080</v>
      </c>
      <c r="G18" s="230">
        <f>作成補助!K22</f>
        <v>386080</v>
      </c>
      <c r="H18" s="230">
        <f>作成補助!L22</f>
        <v>0</v>
      </c>
      <c r="I18" s="230">
        <f>作成補助!M22</f>
        <v>0</v>
      </c>
    </row>
    <row r="19" spans="2:9" ht="19.5" customHeight="1">
      <c r="B19" s="230" t="s">
        <v>6</v>
      </c>
      <c r="C19" s="230">
        <f>作成補助!G25</f>
        <v>203691.04718809994</v>
      </c>
      <c r="D19" s="230">
        <f>作成補助!H25</f>
        <v>202692</v>
      </c>
      <c r="E19" s="230">
        <f>作成補助!I25</f>
        <v>202692</v>
      </c>
      <c r="F19" s="230">
        <f>作成補助!J25</f>
        <v>202692</v>
      </c>
      <c r="G19" s="230">
        <f>作成補助!K25</f>
        <v>202692</v>
      </c>
      <c r="H19" s="230">
        <f>作成補助!L25</f>
        <v>0</v>
      </c>
      <c r="I19" s="230">
        <f>作成補助!M25</f>
        <v>0</v>
      </c>
    </row>
    <row r="20" spans="2:9" ht="19.5" customHeight="1">
      <c r="B20" s="229" t="s">
        <v>7</v>
      </c>
      <c r="C20" s="230">
        <f>SUM(C15:C19)</f>
        <v>1837606</v>
      </c>
      <c r="D20" s="230">
        <f>SUM(D15:D19)</f>
        <v>1835772</v>
      </c>
      <c r="E20" s="230">
        <f t="shared" ref="E20:H20" si="0">SUM(E15:E19)</f>
        <v>1834872</v>
      </c>
      <c r="F20" s="230">
        <f t="shared" si="0"/>
        <v>1833972</v>
      </c>
      <c r="G20" s="230">
        <f t="shared" si="0"/>
        <v>1833072</v>
      </c>
      <c r="H20" s="230">
        <f t="shared" si="0"/>
        <v>0</v>
      </c>
      <c r="I20" s="230">
        <f t="shared" ref="I20" si="1">SUM(I15:I19)</f>
        <v>0</v>
      </c>
    </row>
    <row r="21" spans="2:9" ht="19.5" customHeight="1">
      <c r="B21" s="56"/>
      <c r="C21" s="56"/>
      <c r="D21" s="40"/>
      <c r="E21" s="36"/>
      <c r="F21" s="36"/>
      <c r="G21" s="36"/>
      <c r="H21" s="40"/>
      <c r="I21" s="40"/>
    </row>
    <row r="22" spans="2:9" ht="19.5" customHeight="1">
      <c r="B22" s="226" t="s">
        <v>170</v>
      </c>
      <c r="C22" s="226"/>
      <c r="D22" s="36"/>
      <c r="E22" s="36"/>
      <c r="F22" s="36"/>
      <c r="G22" s="36"/>
      <c r="H22" s="34"/>
    </row>
    <row r="23" spans="2:9" ht="19.5" customHeight="1">
      <c r="B23" s="226"/>
      <c r="C23" s="226"/>
      <c r="D23" s="36"/>
      <c r="E23" s="36"/>
      <c r="F23" s="36"/>
      <c r="G23" s="36"/>
      <c r="H23" s="34"/>
      <c r="I23" s="34" t="s">
        <v>120</v>
      </c>
    </row>
    <row r="24" spans="2:9" s="35" customFormat="1" ht="15" customHeight="1">
      <c r="B24" s="229"/>
      <c r="C24" s="229" t="s">
        <v>169</v>
      </c>
      <c r="D24" s="229" t="s">
        <v>180</v>
      </c>
      <c r="E24" s="229" t="s">
        <v>181</v>
      </c>
      <c r="F24" s="229" t="s">
        <v>182</v>
      </c>
      <c r="G24" s="229" t="s">
        <v>145</v>
      </c>
      <c r="H24" s="229" t="s">
        <v>146</v>
      </c>
      <c r="I24" s="229" t="s">
        <v>187</v>
      </c>
    </row>
    <row r="25" spans="2:9" ht="19.5" customHeight="1">
      <c r="B25" s="230" t="s">
        <v>168</v>
      </c>
      <c r="C25" s="229" t="s">
        <v>119</v>
      </c>
      <c r="D25" s="230">
        <f>作成補助!H14</f>
        <v>43500</v>
      </c>
      <c r="E25" s="230">
        <f>作成補助!I14</f>
        <v>56550</v>
      </c>
      <c r="F25" s="230">
        <f>作成補助!J14</f>
        <v>79170</v>
      </c>
      <c r="G25" s="230">
        <f>作成補助!K14</f>
        <v>118755</v>
      </c>
      <c r="H25" s="230">
        <f>作成補助!L14</f>
        <v>0</v>
      </c>
      <c r="I25" s="230">
        <f>作成補助!M14</f>
        <v>0</v>
      </c>
    </row>
    <row r="26" spans="2:9" ht="19.5" customHeight="1">
      <c r="B26" s="230" t="s">
        <v>3</v>
      </c>
      <c r="C26" s="229" t="s">
        <v>119</v>
      </c>
      <c r="D26" s="230">
        <f>作成補助!H17</f>
        <v>0</v>
      </c>
      <c r="E26" s="230">
        <f>作成補助!I17</f>
        <v>0</v>
      </c>
      <c r="F26" s="230">
        <f>作成補助!J17</f>
        <v>0</v>
      </c>
      <c r="G26" s="230">
        <f>作成補助!K17</f>
        <v>0</v>
      </c>
      <c r="H26" s="230">
        <f>作成補助!L17</f>
        <v>0</v>
      </c>
      <c r="I26" s="230">
        <f>作成補助!M17</f>
        <v>0</v>
      </c>
    </row>
    <row r="27" spans="2:9" ht="19.5" customHeight="1">
      <c r="B27" s="230" t="s">
        <v>4</v>
      </c>
      <c r="C27" s="229" t="s">
        <v>119</v>
      </c>
      <c r="D27" s="230">
        <f>作成補助!H20</f>
        <v>2000</v>
      </c>
      <c r="E27" s="230">
        <f>作成補助!I20</f>
        <v>2000</v>
      </c>
      <c r="F27" s="230">
        <f>作成補助!J20</f>
        <v>2000</v>
      </c>
      <c r="G27" s="230">
        <f>作成補助!K20</f>
        <v>2000</v>
      </c>
      <c r="H27" s="230">
        <f>作成補助!L20</f>
        <v>0</v>
      </c>
      <c r="I27" s="230">
        <f>作成補助!M20</f>
        <v>0</v>
      </c>
    </row>
    <row r="28" spans="2:9" ht="19.5" customHeight="1">
      <c r="B28" s="230" t="s">
        <v>5</v>
      </c>
      <c r="C28" s="229" t="s">
        <v>119</v>
      </c>
      <c r="D28" s="230">
        <f>作成補助!H23</f>
        <v>6960</v>
      </c>
      <c r="E28" s="230">
        <f>作成補助!I23</f>
        <v>9048</v>
      </c>
      <c r="F28" s="230">
        <f>作成補助!J23</f>
        <v>12667.2</v>
      </c>
      <c r="G28" s="230">
        <f>作成補助!K23</f>
        <v>19000.8</v>
      </c>
      <c r="H28" s="230">
        <f>作成補助!L23</f>
        <v>0</v>
      </c>
      <c r="I28" s="230">
        <f>作成補助!M23</f>
        <v>0</v>
      </c>
    </row>
    <row r="29" spans="2:9" ht="19.5" customHeight="1">
      <c r="B29" s="230" t="s">
        <v>6</v>
      </c>
      <c r="C29" s="229" t="s">
        <v>119</v>
      </c>
      <c r="D29" s="230">
        <f>作成補助!H26</f>
        <v>7308</v>
      </c>
      <c r="E29" s="230">
        <f>作成補助!I26</f>
        <v>9500.4000000000015</v>
      </c>
      <c r="F29" s="230">
        <f>作成補助!J26</f>
        <v>13300.560000000001</v>
      </c>
      <c r="G29" s="230">
        <f>作成補助!K26</f>
        <v>19950.84</v>
      </c>
      <c r="H29" s="230">
        <f>作成補助!L26</f>
        <v>0</v>
      </c>
      <c r="I29" s="230">
        <f>作成補助!M26</f>
        <v>0</v>
      </c>
    </row>
    <row r="30" spans="2:9" ht="19.5" customHeight="1">
      <c r="B30" s="229" t="s">
        <v>7</v>
      </c>
      <c r="C30" s="229" t="s">
        <v>119</v>
      </c>
      <c r="D30" s="230">
        <f>SUM(D25:D29)</f>
        <v>59768</v>
      </c>
      <c r="E30" s="230">
        <f t="shared" ref="E30" si="2">SUM(E25:E29)</f>
        <v>77098.399999999994</v>
      </c>
      <c r="F30" s="230">
        <f t="shared" ref="F30" si="3">SUM(F25:F29)</f>
        <v>107137.76</v>
      </c>
      <c r="G30" s="230">
        <f t="shared" ref="G30" si="4">SUM(G25:G29)</f>
        <v>159706.63999999998</v>
      </c>
      <c r="H30" s="230">
        <f t="shared" ref="H30:I30" si="5">SUM(H25:H29)</f>
        <v>0</v>
      </c>
      <c r="I30" s="230">
        <f t="shared" si="5"/>
        <v>0</v>
      </c>
    </row>
    <row r="31" spans="2:9" ht="19.5" customHeight="1">
      <c r="B31" s="56"/>
      <c r="C31" s="56"/>
      <c r="D31" s="40"/>
      <c r="E31" s="36"/>
      <c r="F31" s="36"/>
      <c r="G31" s="36"/>
      <c r="H31" s="40"/>
      <c r="I31" s="40"/>
    </row>
    <row r="32" spans="2:9" ht="19.5" customHeight="1">
      <c r="B32" s="226" t="s">
        <v>171</v>
      </c>
      <c r="C32" s="226"/>
      <c r="D32" s="36"/>
      <c r="E32" s="36"/>
      <c r="F32" s="36"/>
      <c r="G32" s="36"/>
      <c r="H32" s="34"/>
    </row>
    <row r="33" spans="2:9" ht="19.5" customHeight="1">
      <c r="B33" s="226"/>
      <c r="C33" s="226"/>
      <c r="D33" s="36"/>
      <c r="E33" s="36"/>
      <c r="F33" s="36"/>
      <c r="G33" s="36"/>
      <c r="H33" s="34"/>
      <c r="I33" s="34" t="s">
        <v>120</v>
      </c>
    </row>
    <row r="34" spans="2:9" s="35" customFormat="1" ht="15" customHeight="1">
      <c r="B34" s="229"/>
      <c r="C34" s="229" t="s">
        <v>169</v>
      </c>
      <c r="D34" s="229" t="s">
        <v>180</v>
      </c>
      <c r="E34" s="229" t="s">
        <v>181</v>
      </c>
      <c r="F34" s="229" t="s">
        <v>182</v>
      </c>
      <c r="G34" s="229" t="s">
        <v>145</v>
      </c>
      <c r="H34" s="229" t="s">
        <v>146</v>
      </c>
      <c r="I34" s="229" t="s">
        <v>187</v>
      </c>
    </row>
    <row r="35" spans="2:9" ht="19.5" customHeight="1">
      <c r="B35" s="230" t="s">
        <v>168</v>
      </c>
      <c r="C35" s="230">
        <f>SUM(C15,C25)</f>
        <v>1206023.5</v>
      </c>
      <c r="D35" s="230">
        <f t="shared" ref="D35:H35" si="6">SUM(D15,D25)</f>
        <v>1250000</v>
      </c>
      <c r="E35" s="230">
        <f t="shared" si="6"/>
        <v>1263050</v>
      </c>
      <c r="F35" s="230">
        <f t="shared" si="6"/>
        <v>1285670</v>
      </c>
      <c r="G35" s="230">
        <f t="shared" si="6"/>
        <v>1325255</v>
      </c>
      <c r="H35" s="230">
        <f t="shared" si="6"/>
        <v>0</v>
      </c>
      <c r="I35" s="230">
        <f t="shared" ref="I35" si="7">SUM(I15,I25)</f>
        <v>0</v>
      </c>
    </row>
    <row r="36" spans="2:9" ht="19.5" customHeight="1">
      <c r="B36" s="230" t="s">
        <v>3</v>
      </c>
      <c r="C36" s="230">
        <f t="shared" ref="C36:H36" si="8">SUM(C16,C26)</f>
        <v>0</v>
      </c>
      <c r="D36" s="230">
        <f t="shared" si="8"/>
        <v>0</v>
      </c>
      <c r="E36" s="230">
        <f t="shared" si="8"/>
        <v>0</v>
      </c>
      <c r="F36" s="230">
        <f t="shared" si="8"/>
        <v>0</v>
      </c>
      <c r="G36" s="230">
        <f t="shared" si="8"/>
        <v>0</v>
      </c>
      <c r="H36" s="230">
        <f t="shared" si="8"/>
        <v>0</v>
      </c>
      <c r="I36" s="230">
        <f t="shared" ref="I36" si="9">SUM(I16,I26)</f>
        <v>0</v>
      </c>
    </row>
    <row r="37" spans="2:9" ht="19.5" customHeight="1">
      <c r="B37" s="230" t="s">
        <v>4</v>
      </c>
      <c r="C37" s="230">
        <f t="shared" ref="C37:H37" si="10">SUM(C17,C27)</f>
        <v>43995.6</v>
      </c>
      <c r="D37" s="230">
        <f t="shared" si="10"/>
        <v>42500</v>
      </c>
      <c r="E37" s="230">
        <f t="shared" si="10"/>
        <v>41600</v>
      </c>
      <c r="F37" s="230">
        <f t="shared" si="10"/>
        <v>40700</v>
      </c>
      <c r="G37" s="230">
        <f t="shared" si="10"/>
        <v>39800</v>
      </c>
      <c r="H37" s="230">
        <f t="shared" si="10"/>
        <v>0</v>
      </c>
      <c r="I37" s="230">
        <f t="shared" ref="I37" si="11">SUM(I17,I27)</f>
        <v>0</v>
      </c>
    </row>
    <row r="38" spans="2:9" ht="19.5" customHeight="1">
      <c r="B38" s="230" t="s">
        <v>5</v>
      </c>
      <c r="C38" s="230">
        <f t="shared" ref="C38:H38" si="12">SUM(C18,C28)</f>
        <v>383895.85281190003</v>
      </c>
      <c r="D38" s="230">
        <f t="shared" si="12"/>
        <v>393040</v>
      </c>
      <c r="E38" s="230">
        <f t="shared" si="12"/>
        <v>395128</v>
      </c>
      <c r="F38" s="230">
        <f t="shared" si="12"/>
        <v>398747.2</v>
      </c>
      <c r="G38" s="230">
        <f t="shared" si="12"/>
        <v>405080.8</v>
      </c>
      <c r="H38" s="230">
        <f t="shared" si="12"/>
        <v>0</v>
      </c>
      <c r="I38" s="230">
        <f t="shared" ref="I38" si="13">SUM(I18,I28)</f>
        <v>0</v>
      </c>
    </row>
    <row r="39" spans="2:9" ht="19.5" customHeight="1">
      <c r="B39" s="230" t="s">
        <v>6</v>
      </c>
      <c r="C39" s="230">
        <f t="shared" ref="C39:H39" si="14">SUM(C19,C29)</f>
        <v>203691.04718809994</v>
      </c>
      <c r="D39" s="230">
        <f t="shared" si="14"/>
        <v>210000</v>
      </c>
      <c r="E39" s="230">
        <f t="shared" si="14"/>
        <v>212192.4</v>
      </c>
      <c r="F39" s="230">
        <f t="shared" si="14"/>
        <v>215992.56</v>
      </c>
      <c r="G39" s="230">
        <f t="shared" si="14"/>
        <v>222642.84</v>
      </c>
      <c r="H39" s="230">
        <f t="shared" si="14"/>
        <v>0</v>
      </c>
      <c r="I39" s="230">
        <f t="shared" ref="I39" si="15">SUM(I19,I29)</f>
        <v>0</v>
      </c>
    </row>
    <row r="40" spans="2:9" ht="19.5" customHeight="1">
      <c r="B40" s="229" t="s">
        <v>7</v>
      </c>
      <c r="C40" s="230">
        <f t="shared" ref="C40:H40" si="16">SUM(C20,C30)</f>
        <v>1837606</v>
      </c>
      <c r="D40" s="230">
        <f t="shared" si="16"/>
        <v>1895540</v>
      </c>
      <c r="E40" s="230">
        <f t="shared" si="16"/>
        <v>1911970.4</v>
      </c>
      <c r="F40" s="230">
        <f t="shared" si="16"/>
        <v>1941109.76</v>
      </c>
      <c r="G40" s="230">
        <f t="shared" si="16"/>
        <v>1992778.64</v>
      </c>
      <c r="H40" s="230">
        <f t="shared" si="16"/>
        <v>0</v>
      </c>
      <c r="I40" s="230">
        <f t="shared" ref="I40" si="17">SUM(I20,I30)</f>
        <v>0</v>
      </c>
    </row>
    <row r="41" spans="2:9" ht="19.5" customHeight="1">
      <c r="B41" s="56"/>
      <c r="C41" s="56"/>
      <c r="D41" s="36"/>
      <c r="E41" s="36"/>
      <c r="F41" s="36"/>
      <c r="G41" s="36"/>
      <c r="H41" s="36"/>
      <c r="I41" s="36"/>
    </row>
    <row r="42" spans="2:9" ht="19.5" customHeight="1">
      <c r="B42" s="56"/>
      <c r="C42" s="56"/>
      <c r="D42" s="36"/>
      <c r="E42" s="36"/>
      <c r="F42" s="36"/>
      <c r="G42" s="36"/>
      <c r="H42" s="36"/>
      <c r="I42" s="36"/>
    </row>
    <row r="43" spans="2:9" ht="19.5" customHeight="1">
      <c r="B43" s="226" t="s">
        <v>172</v>
      </c>
      <c r="C43" s="56"/>
      <c r="D43" s="36"/>
      <c r="E43" s="36"/>
      <c r="F43" s="36"/>
      <c r="G43" s="36"/>
      <c r="H43" s="36"/>
      <c r="I43" s="36"/>
    </row>
    <row r="44" spans="2:9" ht="19.5" customHeight="1">
      <c r="B44" s="226" t="s">
        <v>163</v>
      </c>
      <c r="C44" s="226"/>
      <c r="D44" s="36"/>
      <c r="E44" s="36"/>
      <c r="F44" s="36"/>
      <c r="G44" s="36"/>
      <c r="H44" s="34"/>
    </row>
    <row r="45" spans="2:9" ht="19.5" customHeight="1">
      <c r="B45" s="226"/>
      <c r="C45" s="226"/>
      <c r="D45" s="36"/>
      <c r="E45" s="36"/>
      <c r="F45" s="36"/>
      <c r="G45" s="36"/>
      <c r="H45" s="34"/>
      <c r="I45" s="34" t="s">
        <v>120</v>
      </c>
    </row>
    <row r="46" spans="2:9" s="35" customFormat="1" ht="15" customHeight="1">
      <c r="B46" s="229"/>
      <c r="C46" s="229" t="s">
        <v>169</v>
      </c>
      <c r="D46" s="229" t="s">
        <v>180</v>
      </c>
      <c r="E46" s="229" t="s">
        <v>181</v>
      </c>
      <c r="F46" s="229" t="s">
        <v>182</v>
      </c>
      <c r="G46" s="229" t="s">
        <v>145</v>
      </c>
      <c r="H46" s="229" t="s">
        <v>146</v>
      </c>
      <c r="I46" s="229" t="s">
        <v>187</v>
      </c>
    </row>
    <row r="47" spans="2:9" ht="19.5" customHeight="1">
      <c r="B47" s="230" t="s">
        <v>8</v>
      </c>
      <c r="C47" s="230">
        <f>作成補助!G30</f>
        <v>120974</v>
      </c>
      <c r="D47" s="230">
        <f>作成補助!H30</f>
        <v>116000</v>
      </c>
      <c r="E47" s="230">
        <f>作成補助!I30</f>
        <v>120000</v>
      </c>
      <c r="F47" s="230">
        <f>作成補助!J30</f>
        <v>120000</v>
      </c>
      <c r="G47" s="230">
        <f>作成補助!K30</f>
        <v>120000</v>
      </c>
      <c r="H47" s="230">
        <f>作成補助!L30</f>
        <v>0</v>
      </c>
      <c r="I47" s="230">
        <f>作成補助!M30</f>
        <v>0</v>
      </c>
    </row>
    <row r="48" spans="2:9" ht="19.5" customHeight="1">
      <c r="B48" s="230" t="s">
        <v>4</v>
      </c>
      <c r="C48" s="230">
        <f>作成補助!G33</f>
        <v>4888</v>
      </c>
      <c r="D48" s="230">
        <f>作成補助!H33</f>
        <v>4500</v>
      </c>
      <c r="E48" s="230">
        <f>作成補助!I33</f>
        <v>4400</v>
      </c>
      <c r="F48" s="230">
        <f>作成補助!J33</f>
        <v>4300</v>
      </c>
      <c r="G48" s="230">
        <f>作成補助!K33</f>
        <v>4200</v>
      </c>
      <c r="H48" s="230">
        <f>作成補助!L33</f>
        <v>0</v>
      </c>
      <c r="I48" s="230">
        <f>作成補助!M33</f>
        <v>0</v>
      </c>
    </row>
    <row r="49" spans="2:9" ht="19.5" customHeight="1">
      <c r="B49" s="230" t="s">
        <v>9</v>
      </c>
      <c r="C49" s="230">
        <f>作成補助!G36</f>
        <v>100000</v>
      </c>
      <c r="D49" s="230">
        <f>作成補助!H36</f>
        <v>100000</v>
      </c>
      <c r="E49" s="230">
        <f>作成補助!I36</f>
        <v>100000</v>
      </c>
      <c r="F49" s="230">
        <f>作成補助!J36</f>
        <v>100000</v>
      </c>
      <c r="G49" s="230">
        <f>作成補助!K36</f>
        <v>100000</v>
      </c>
      <c r="H49" s="230">
        <f>作成補助!L36</f>
        <v>0</v>
      </c>
      <c r="I49" s="230">
        <f>作成補助!M36</f>
        <v>0</v>
      </c>
    </row>
    <row r="50" spans="2:9" ht="19.5" customHeight="1">
      <c r="B50" s="230" t="s">
        <v>6</v>
      </c>
      <c r="C50" s="230">
        <f>作成補助!G39</f>
        <v>278508.59999999998</v>
      </c>
      <c r="D50" s="230">
        <f>作成補助!H39</f>
        <v>193040</v>
      </c>
      <c r="E50" s="230">
        <f>作成補助!I39</f>
        <v>193040</v>
      </c>
      <c r="F50" s="230">
        <f>作成補助!J39</f>
        <v>193040</v>
      </c>
      <c r="G50" s="230">
        <f>作成補助!K39</f>
        <v>193040</v>
      </c>
      <c r="H50" s="230">
        <f>作成補助!L39</f>
        <v>0</v>
      </c>
      <c r="I50" s="230">
        <f>作成補助!M39</f>
        <v>0</v>
      </c>
    </row>
    <row r="51" spans="2:9" ht="19.5" customHeight="1">
      <c r="B51" s="229" t="s">
        <v>7</v>
      </c>
      <c r="C51" s="228">
        <f>SUM(C47:C50)</f>
        <v>504370.6</v>
      </c>
      <c r="D51" s="228">
        <f t="shared" ref="D51:H51" si="18">SUM(D47:D50)</f>
        <v>413540</v>
      </c>
      <c r="E51" s="228">
        <f t="shared" si="18"/>
        <v>417440</v>
      </c>
      <c r="F51" s="228">
        <f t="shared" si="18"/>
        <v>417340</v>
      </c>
      <c r="G51" s="228">
        <f t="shared" si="18"/>
        <v>417240</v>
      </c>
      <c r="H51" s="228">
        <f t="shared" si="18"/>
        <v>0</v>
      </c>
      <c r="I51" s="228">
        <f t="shared" ref="I51" si="19">SUM(I47:I50)</f>
        <v>0</v>
      </c>
    </row>
    <row r="53" spans="2:9" ht="19.5" customHeight="1">
      <c r="B53" s="226" t="s">
        <v>170</v>
      </c>
      <c r="C53" s="226"/>
      <c r="D53" s="36"/>
      <c r="E53" s="36"/>
      <c r="F53" s="36"/>
      <c r="G53" s="36"/>
      <c r="H53" s="34"/>
    </row>
    <row r="54" spans="2:9" ht="19.5" customHeight="1">
      <c r="B54" s="226"/>
      <c r="C54" s="226"/>
      <c r="D54" s="36"/>
      <c r="E54" s="36"/>
      <c r="F54" s="36"/>
      <c r="G54" s="36"/>
      <c r="H54" s="34"/>
      <c r="I54" s="34" t="s">
        <v>120</v>
      </c>
    </row>
    <row r="55" spans="2:9" s="35" customFormat="1" ht="15" customHeight="1">
      <c r="B55" s="229"/>
      <c r="C55" s="229" t="s">
        <v>169</v>
      </c>
      <c r="D55" s="229" t="s">
        <v>180</v>
      </c>
      <c r="E55" s="229" t="s">
        <v>181</v>
      </c>
      <c r="F55" s="229" t="s">
        <v>182</v>
      </c>
      <c r="G55" s="229" t="s">
        <v>145</v>
      </c>
      <c r="H55" s="229" t="s">
        <v>146</v>
      </c>
      <c r="I55" s="229" t="s">
        <v>187</v>
      </c>
    </row>
    <row r="56" spans="2:9" ht="19.5" customHeight="1">
      <c r="B56" s="230" t="s">
        <v>8</v>
      </c>
      <c r="C56" s="229" t="s">
        <v>119</v>
      </c>
      <c r="D56" s="230">
        <f>作成補助!H31</f>
        <v>10000</v>
      </c>
      <c r="E56" s="230">
        <f>作成補助!I31</f>
        <v>20000</v>
      </c>
      <c r="F56" s="230">
        <f>作成補助!J31</f>
        <v>40000</v>
      </c>
      <c r="G56" s="230">
        <f>作成補助!K31</f>
        <v>40000</v>
      </c>
      <c r="H56" s="230">
        <f>作成補助!L31</f>
        <v>0</v>
      </c>
      <c r="I56" s="230">
        <f>作成補助!M31</f>
        <v>0</v>
      </c>
    </row>
    <row r="57" spans="2:9" ht="19.5" customHeight="1">
      <c r="B57" s="230" t="s">
        <v>4</v>
      </c>
      <c r="C57" s="229" t="s">
        <v>119</v>
      </c>
      <c r="D57" s="230">
        <f>作成補助!H34</f>
        <v>0</v>
      </c>
      <c r="E57" s="230">
        <f>作成補助!I34</f>
        <v>0</v>
      </c>
      <c r="F57" s="230">
        <f>作成補助!J34</f>
        <v>0</v>
      </c>
      <c r="G57" s="230">
        <f>作成補助!K34</f>
        <v>0</v>
      </c>
      <c r="H57" s="230">
        <f>作成補助!L34</f>
        <v>0</v>
      </c>
      <c r="I57" s="230">
        <f>作成補助!M34</f>
        <v>0</v>
      </c>
    </row>
    <row r="58" spans="2:9" ht="19.5" customHeight="1">
      <c r="B58" s="230" t="s">
        <v>9</v>
      </c>
      <c r="C58" s="229" t="s">
        <v>119</v>
      </c>
      <c r="D58" s="230">
        <f>作成補助!H37</f>
        <v>100000</v>
      </c>
      <c r="E58" s="230">
        <f>作成補助!I37</f>
        <v>100000</v>
      </c>
      <c r="F58" s="230">
        <f>作成補助!J37</f>
        <v>100000</v>
      </c>
      <c r="G58" s="230">
        <f>作成補助!K37</f>
        <v>100000</v>
      </c>
      <c r="H58" s="230">
        <f>作成補助!L37</f>
        <v>0</v>
      </c>
      <c r="I58" s="230">
        <f>作成補助!M37</f>
        <v>0</v>
      </c>
    </row>
    <row r="59" spans="2:9" ht="19.5" customHeight="1">
      <c r="B59" s="230" t="s">
        <v>6</v>
      </c>
      <c r="C59" s="229" t="s">
        <v>119</v>
      </c>
      <c r="D59" s="230">
        <f>作成補助!H40</f>
        <v>6960</v>
      </c>
      <c r="E59" s="230">
        <f>作成補助!I40</f>
        <v>9048</v>
      </c>
      <c r="F59" s="230">
        <f>作成補助!J40</f>
        <v>12667.2</v>
      </c>
      <c r="G59" s="230">
        <f>作成補助!K40</f>
        <v>19000.8</v>
      </c>
      <c r="H59" s="230">
        <f>作成補助!L40</f>
        <v>0</v>
      </c>
      <c r="I59" s="230">
        <f>作成補助!M40</f>
        <v>0</v>
      </c>
    </row>
    <row r="60" spans="2:9" ht="19.5" customHeight="1">
      <c r="B60" s="229" t="s">
        <v>7</v>
      </c>
      <c r="C60" s="229" t="s">
        <v>119</v>
      </c>
      <c r="D60" s="228">
        <f t="shared" ref="D60" si="20">SUM(D56:D59)</f>
        <v>116960</v>
      </c>
      <c r="E60" s="228">
        <f t="shared" ref="E60" si="21">SUM(E56:E59)</f>
        <v>129048</v>
      </c>
      <c r="F60" s="228">
        <f t="shared" ref="F60" si="22">SUM(F56:F59)</f>
        <v>152667.20000000001</v>
      </c>
      <c r="G60" s="228">
        <f t="shared" ref="G60" si="23">SUM(G56:G59)</f>
        <v>159000.79999999999</v>
      </c>
      <c r="H60" s="228">
        <f t="shared" ref="H60:I60" si="24">SUM(H56:H59)</f>
        <v>0</v>
      </c>
      <c r="I60" s="228">
        <f t="shared" si="24"/>
        <v>0</v>
      </c>
    </row>
    <row r="61" spans="2:9" ht="19.5" customHeight="1">
      <c r="D61" s="40"/>
      <c r="E61" s="40"/>
      <c r="F61" s="40"/>
      <c r="G61" s="40"/>
      <c r="H61" s="40"/>
      <c r="I61" s="40"/>
    </row>
    <row r="62" spans="2:9" ht="19.5" customHeight="1">
      <c r="B62" s="226" t="s">
        <v>173</v>
      </c>
      <c r="C62" s="226"/>
      <c r="D62" s="36"/>
      <c r="E62" s="36"/>
      <c r="F62" s="36"/>
      <c r="G62" s="36"/>
      <c r="H62" s="34"/>
    </row>
    <row r="63" spans="2:9" ht="19.5" customHeight="1">
      <c r="B63" s="226"/>
      <c r="C63" s="226"/>
      <c r="D63" s="36"/>
      <c r="E63" s="36"/>
      <c r="F63" s="36"/>
      <c r="G63" s="36"/>
      <c r="H63" s="34"/>
      <c r="I63" s="34" t="s">
        <v>120</v>
      </c>
    </row>
    <row r="64" spans="2:9" s="35" customFormat="1" ht="15" customHeight="1">
      <c r="B64" s="229"/>
      <c r="C64" s="229" t="s">
        <v>169</v>
      </c>
      <c r="D64" s="229" t="s">
        <v>180</v>
      </c>
      <c r="E64" s="229" t="s">
        <v>181</v>
      </c>
      <c r="F64" s="229" t="s">
        <v>182</v>
      </c>
      <c r="G64" s="229" t="s">
        <v>145</v>
      </c>
      <c r="H64" s="229" t="s">
        <v>146</v>
      </c>
      <c r="I64" s="229" t="s">
        <v>187</v>
      </c>
    </row>
    <row r="65" spans="2:9" ht="19.5" customHeight="1">
      <c r="B65" s="230" t="s">
        <v>8</v>
      </c>
      <c r="C65" s="230">
        <f>SUM(C47,C56)</f>
        <v>120974</v>
      </c>
      <c r="D65" s="230">
        <f t="shared" ref="D65:H65" si="25">SUM(D47,D56)</f>
        <v>126000</v>
      </c>
      <c r="E65" s="230">
        <f t="shared" si="25"/>
        <v>140000</v>
      </c>
      <c r="F65" s="230">
        <f t="shared" si="25"/>
        <v>160000</v>
      </c>
      <c r="G65" s="230">
        <f t="shared" si="25"/>
        <v>160000</v>
      </c>
      <c r="H65" s="230">
        <f t="shared" si="25"/>
        <v>0</v>
      </c>
      <c r="I65" s="230">
        <f t="shared" ref="I65" si="26">SUM(I47,I56)</f>
        <v>0</v>
      </c>
    </row>
    <row r="66" spans="2:9" ht="19.5" customHeight="1">
      <c r="B66" s="230" t="s">
        <v>4</v>
      </c>
      <c r="C66" s="230">
        <f t="shared" ref="C66:H66" si="27">SUM(C48,C57)</f>
        <v>4888</v>
      </c>
      <c r="D66" s="230">
        <f t="shared" si="27"/>
        <v>4500</v>
      </c>
      <c r="E66" s="230">
        <f t="shared" si="27"/>
        <v>4400</v>
      </c>
      <c r="F66" s="230">
        <f t="shared" si="27"/>
        <v>4300</v>
      </c>
      <c r="G66" s="230">
        <f t="shared" si="27"/>
        <v>4200</v>
      </c>
      <c r="H66" s="230">
        <f t="shared" si="27"/>
        <v>0</v>
      </c>
      <c r="I66" s="230">
        <f t="shared" ref="I66" si="28">SUM(I48,I57)</f>
        <v>0</v>
      </c>
    </row>
    <row r="67" spans="2:9" ht="19.5" customHeight="1">
      <c r="B67" s="230" t="s">
        <v>9</v>
      </c>
      <c r="C67" s="230">
        <f t="shared" ref="C67:H67" si="29">SUM(C49,C58)</f>
        <v>100000</v>
      </c>
      <c r="D67" s="230">
        <f t="shared" si="29"/>
        <v>200000</v>
      </c>
      <c r="E67" s="230">
        <f t="shared" si="29"/>
        <v>200000</v>
      </c>
      <c r="F67" s="230">
        <f t="shared" si="29"/>
        <v>200000</v>
      </c>
      <c r="G67" s="230">
        <f t="shared" si="29"/>
        <v>200000</v>
      </c>
      <c r="H67" s="230">
        <f t="shared" si="29"/>
        <v>0</v>
      </c>
      <c r="I67" s="230">
        <f t="shared" ref="I67" si="30">SUM(I49,I58)</f>
        <v>0</v>
      </c>
    </row>
    <row r="68" spans="2:9" ht="19.5" customHeight="1">
      <c r="B68" s="230" t="s">
        <v>6</v>
      </c>
      <c r="C68" s="230">
        <f t="shared" ref="C68:H68" si="31">SUM(C50,C59)</f>
        <v>278508.59999999998</v>
      </c>
      <c r="D68" s="230">
        <f t="shared" si="31"/>
        <v>200000</v>
      </c>
      <c r="E68" s="230">
        <f t="shared" si="31"/>
        <v>202088</v>
      </c>
      <c r="F68" s="230">
        <f t="shared" si="31"/>
        <v>205707.2</v>
      </c>
      <c r="G68" s="230">
        <f t="shared" si="31"/>
        <v>212040.8</v>
      </c>
      <c r="H68" s="230">
        <f t="shared" si="31"/>
        <v>0</v>
      </c>
      <c r="I68" s="230">
        <f t="shared" ref="I68" si="32">SUM(I50,I59)</f>
        <v>0</v>
      </c>
    </row>
    <row r="69" spans="2:9" ht="19.5" customHeight="1">
      <c r="B69" s="229" t="s">
        <v>7</v>
      </c>
      <c r="C69" s="230">
        <f t="shared" ref="C69:H69" si="33">SUM(C51,C60)</f>
        <v>504370.6</v>
      </c>
      <c r="D69" s="230">
        <f t="shared" si="33"/>
        <v>530500</v>
      </c>
      <c r="E69" s="230">
        <f t="shared" si="33"/>
        <v>546488</v>
      </c>
      <c r="F69" s="230">
        <f t="shared" si="33"/>
        <v>570007.19999999995</v>
      </c>
      <c r="G69" s="230">
        <f t="shared" si="33"/>
        <v>576240.80000000005</v>
      </c>
      <c r="H69" s="230">
        <f t="shared" si="33"/>
        <v>0</v>
      </c>
      <c r="I69" s="230">
        <f t="shared" ref="I69" si="34">SUM(I51,I60)</f>
        <v>0</v>
      </c>
    </row>
  </sheetData>
  <sheetProtection formatCells="0" formatColumns="0" formatRows="0" insertColumns="0" insertRows="0"/>
  <phoneticPr fontId="2"/>
  <pageMargins left="0.55118110236220474" right="0.6692913385826772" top="0.62992125984251968" bottom="0.19685039370078741" header="0.31496062992125984" footer="0.31496062992125984"/>
  <pageSetup paperSize="9" scale="96" orientation="portrait" r:id="rId1"/>
  <rowBreaks count="1" manualBreakCount="1">
    <brk id="4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view="pageBreakPreview" zoomScaleNormal="100" zoomScaleSheetLayoutView="100" workbookViewId="0">
      <pane xSplit="3" ySplit="2" topLeftCell="D3" activePane="bottomRight" state="frozen"/>
      <selection activeCell="B4" sqref="B4:C4"/>
      <selection pane="topRight" activeCell="B4" sqref="B4:C4"/>
      <selection pane="bottomLeft" activeCell="B4" sqref="B4:C4"/>
      <selection pane="bottomRight" activeCell="Q9" sqref="Q9"/>
    </sheetView>
  </sheetViews>
  <sheetFormatPr defaultRowHeight="18.75"/>
  <cols>
    <col min="1" max="1" width="2.5" customWidth="1"/>
    <col min="2" max="2" width="2.375" customWidth="1"/>
    <col min="3" max="3" width="15.625" customWidth="1"/>
    <col min="4" max="9" width="12.625" customWidth="1"/>
    <col min="10" max="11" width="8.625" customWidth="1"/>
    <col min="12" max="12" width="12.625" customWidth="1"/>
    <col min="13" max="13" width="18.625" customWidth="1"/>
    <col min="14" max="14" width="1.75" customWidth="1"/>
  </cols>
  <sheetData>
    <row r="1" spans="1:13" ht="19.5" customHeight="1">
      <c r="A1" s="235" t="s">
        <v>74</v>
      </c>
      <c r="M1" s="234" t="s">
        <v>15</v>
      </c>
    </row>
    <row r="2" spans="1:13">
      <c r="A2" s="496" t="s">
        <v>75</v>
      </c>
      <c r="B2" s="497"/>
      <c r="C2" s="498"/>
      <c r="D2" s="13" t="s">
        <v>76</v>
      </c>
      <c r="E2" s="13" t="s">
        <v>77</v>
      </c>
      <c r="F2" s="13" t="s">
        <v>78</v>
      </c>
      <c r="G2" s="13" t="s">
        <v>79</v>
      </c>
      <c r="H2" s="13" t="s">
        <v>80</v>
      </c>
      <c r="I2" s="13" t="s">
        <v>81</v>
      </c>
      <c r="J2" s="13" t="s">
        <v>82</v>
      </c>
      <c r="K2" s="225" t="s">
        <v>83</v>
      </c>
      <c r="L2" s="14" t="s">
        <v>84</v>
      </c>
      <c r="M2" s="13" t="s">
        <v>176</v>
      </c>
    </row>
    <row r="3" spans="1:13" ht="50.1" customHeight="1">
      <c r="A3" s="499" t="s">
        <v>85</v>
      </c>
      <c r="B3" s="500"/>
      <c r="C3" s="501"/>
      <c r="D3" s="15">
        <f>作成補助!H57</f>
        <v>49000</v>
      </c>
      <c r="E3" s="15">
        <f>作成補助!I57</f>
        <v>19000</v>
      </c>
      <c r="F3" s="15">
        <f>作成補助!J57</f>
        <v>0</v>
      </c>
      <c r="G3" s="15">
        <f>作成補助!K57</f>
        <v>0</v>
      </c>
      <c r="H3" s="15">
        <f>作成補助!L57</f>
        <v>0</v>
      </c>
      <c r="I3" s="15">
        <f>作成補助!M57</f>
        <v>0</v>
      </c>
      <c r="J3" s="15"/>
      <c r="K3" s="16"/>
      <c r="L3" s="17">
        <f>SUM(D3:K3)</f>
        <v>68000</v>
      </c>
      <c r="M3" s="256"/>
    </row>
    <row r="4" spans="1:13" ht="50.1" customHeight="1">
      <c r="A4" s="18"/>
      <c r="B4" s="502" t="s">
        <v>86</v>
      </c>
      <c r="C4" s="493"/>
      <c r="D4" s="19">
        <f>作成補助!H58</f>
        <v>39000</v>
      </c>
      <c r="E4" s="19">
        <f>作成補助!I58</f>
        <v>9000</v>
      </c>
      <c r="F4" s="19">
        <f>作成補助!J58</f>
        <v>0</v>
      </c>
      <c r="G4" s="19">
        <f>作成補助!K58</f>
        <v>0</v>
      </c>
      <c r="H4" s="19">
        <f>作成補助!L58</f>
        <v>0</v>
      </c>
      <c r="I4" s="19">
        <f>作成補助!M58</f>
        <v>0</v>
      </c>
      <c r="J4" s="19"/>
      <c r="K4" s="19"/>
      <c r="L4" s="20">
        <f>SUM(D4:K4)</f>
        <v>48000</v>
      </c>
      <c r="M4" s="256"/>
    </row>
    <row r="5" spans="1:13" ht="50.1" customHeight="1" thickBot="1">
      <c r="A5" s="21"/>
      <c r="B5" s="503" t="s">
        <v>87</v>
      </c>
      <c r="C5" s="504"/>
      <c r="D5" s="22">
        <f>作成補助!H59</f>
        <v>10000</v>
      </c>
      <c r="E5" s="22">
        <f>作成補助!I59</f>
        <v>10000</v>
      </c>
      <c r="F5" s="22">
        <f>作成補助!J59</f>
        <v>0</v>
      </c>
      <c r="G5" s="22">
        <f>作成補助!K59</f>
        <v>0</v>
      </c>
      <c r="H5" s="22">
        <f>作成補助!L59</f>
        <v>0</v>
      </c>
      <c r="I5" s="22">
        <f>作成補助!M59</f>
        <v>0</v>
      </c>
      <c r="J5" s="22"/>
      <c r="K5" s="22"/>
      <c r="L5" s="23">
        <f>SUM(D5:K5)</f>
        <v>20000</v>
      </c>
      <c r="M5" s="257"/>
    </row>
    <row r="6" spans="1:13" ht="50.1" customHeight="1" thickTop="1">
      <c r="A6" s="505" t="s">
        <v>88</v>
      </c>
      <c r="B6" s="508" t="s">
        <v>89</v>
      </c>
      <c r="C6" s="509"/>
      <c r="D6" s="24">
        <f>作成補助!H61</f>
        <v>49000</v>
      </c>
      <c r="E6" s="24">
        <f>作成補助!I61</f>
        <v>19000</v>
      </c>
      <c r="F6" s="24">
        <f>作成補助!J61</f>
        <v>0</v>
      </c>
      <c r="G6" s="24">
        <f>作成補助!K61</f>
        <v>0</v>
      </c>
      <c r="H6" s="24">
        <f>作成補助!L61</f>
        <v>0</v>
      </c>
      <c r="I6" s="24">
        <f>作成補助!M61</f>
        <v>0</v>
      </c>
      <c r="J6" s="24"/>
      <c r="K6" s="24"/>
      <c r="L6" s="25">
        <f>SUM(D6:K6)</f>
        <v>68000</v>
      </c>
      <c r="M6" s="321" t="str">
        <f>IF(作成補助!O61=0,"",作成補助!O61)</f>
        <v>日本政策投資銀行中小企業〇〇支店</v>
      </c>
    </row>
    <row r="7" spans="1:13" ht="50.1" customHeight="1">
      <c r="A7" s="506"/>
      <c r="B7" s="510" t="s">
        <v>179</v>
      </c>
      <c r="C7" s="493"/>
      <c r="D7" s="24">
        <f>作成補助!H62</f>
        <v>0</v>
      </c>
      <c r="E7" s="24">
        <f>作成補助!I62</f>
        <v>0</v>
      </c>
      <c r="F7" s="24">
        <f>作成補助!J62</f>
        <v>0</v>
      </c>
      <c r="G7" s="24">
        <f>作成補助!K62</f>
        <v>0</v>
      </c>
      <c r="H7" s="24">
        <f>作成補助!L62</f>
        <v>0</v>
      </c>
      <c r="I7" s="24">
        <f>作成補助!M62</f>
        <v>0</v>
      </c>
      <c r="J7" s="24"/>
      <c r="K7" s="24"/>
      <c r="L7" s="20">
        <f t="shared" ref="L7:L10" si="0">SUM(D7:K7)</f>
        <v>0</v>
      </c>
      <c r="M7" s="322" t="str">
        <f>IF(作成補助!O62=0,"",作成補助!O62)</f>
        <v/>
      </c>
    </row>
    <row r="8" spans="1:13" ht="50.1" customHeight="1">
      <c r="A8" s="506"/>
      <c r="B8" s="492" t="s">
        <v>90</v>
      </c>
      <c r="C8" s="493"/>
      <c r="D8" s="24">
        <f>作成補助!H63</f>
        <v>0</v>
      </c>
      <c r="E8" s="24">
        <f>作成補助!I63</f>
        <v>0</v>
      </c>
      <c r="F8" s="24">
        <f>作成補助!J63</f>
        <v>0</v>
      </c>
      <c r="G8" s="24">
        <f>作成補助!K63</f>
        <v>0</v>
      </c>
      <c r="H8" s="24">
        <f>作成補助!L63</f>
        <v>0</v>
      </c>
      <c r="I8" s="24">
        <f>作成補助!M63</f>
        <v>0</v>
      </c>
      <c r="J8" s="19"/>
      <c r="K8" s="19"/>
      <c r="L8" s="20">
        <f t="shared" si="0"/>
        <v>0</v>
      </c>
      <c r="M8" s="256"/>
    </row>
    <row r="9" spans="1:13" ht="50.1" customHeight="1">
      <c r="A9" s="506"/>
      <c r="B9" s="492" t="s">
        <v>91</v>
      </c>
      <c r="C9" s="493"/>
      <c r="D9" s="24">
        <f>作成補助!H64</f>
        <v>0</v>
      </c>
      <c r="E9" s="24">
        <f>作成補助!I64</f>
        <v>0</v>
      </c>
      <c r="F9" s="24">
        <f>作成補助!J64</f>
        <v>0</v>
      </c>
      <c r="G9" s="24">
        <f>作成補助!K64</f>
        <v>0</v>
      </c>
      <c r="H9" s="24">
        <f>作成補助!L64</f>
        <v>0</v>
      </c>
      <c r="I9" s="24">
        <f>作成補助!M64</f>
        <v>0</v>
      </c>
      <c r="J9" s="19"/>
      <c r="K9" s="26"/>
      <c r="L9" s="20">
        <f t="shared" si="0"/>
        <v>0</v>
      </c>
      <c r="M9" s="368" t="str">
        <f>IF(作成補助!O64=0,"",作成補助!O64)</f>
        <v/>
      </c>
    </row>
    <row r="10" spans="1:13" ht="50.1" customHeight="1">
      <c r="A10" s="507"/>
      <c r="B10" s="494" t="s">
        <v>92</v>
      </c>
      <c r="C10" s="495"/>
      <c r="D10" s="15">
        <f>作成補助!H60</f>
        <v>49000</v>
      </c>
      <c r="E10" s="15">
        <f>作成補助!I60</f>
        <v>19000</v>
      </c>
      <c r="F10" s="15">
        <f>作成補助!J60</f>
        <v>0</v>
      </c>
      <c r="G10" s="15">
        <f>作成補助!K60</f>
        <v>0</v>
      </c>
      <c r="H10" s="15">
        <f>作成補助!L60</f>
        <v>0</v>
      </c>
      <c r="I10" s="15">
        <f>作成補助!M60</f>
        <v>0</v>
      </c>
      <c r="J10" s="15"/>
      <c r="K10" s="16"/>
      <c r="L10" s="17">
        <f t="shared" si="0"/>
        <v>68000</v>
      </c>
      <c r="M10" s="256"/>
    </row>
    <row r="11" spans="1:13">
      <c r="A11" t="s">
        <v>93</v>
      </c>
    </row>
    <row r="12" spans="1:13">
      <c r="A12" t="s">
        <v>94</v>
      </c>
    </row>
    <row r="13" spans="1:13">
      <c r="A13" t="s">
        <v>95</v>
      </c>
    </row>
    <row r="14" spans="1:13">
      <c r="A14" t="s">
        <v>96</v>
      </c>
    </row>
    <row r="15" spans="1:13">
      <c r="A15" t="s">
        <v>97</v>
      </c>
    </row>
  </sheetData>
  <sheetProtection sheet="1" scenarios="1"/>
  <mergeCells count="10">
    <mergeCell ref="B9:C9"/>
    <mergeCell ref="B10:C10"/>
    <mergeCell ref="A2:C2"/>
    <mergeCell ref="A3:C3"/>
    <mergeCell ref="B4:C4"/>
    <mergeCell ref="B5:C5"/>
    <mergeCell ref="A6:A10"/>
    <mergeCell ref="B6:C6"/>
    <mergeCell ref="B7:C7"/>
    <mergeCell ref="B8:C8"/>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zoomScaleNormal="85" zoomScaleSheetLayoutView="100" workbookViewId="0">
      <selection activeCell="G4" sqref="G4"/>
    </sheetView>
  </sheetViews>
  <sheetFormatPr defaultRowHeight="18.75"/>
  <cols>
    <col min="1" max="1" width="1.375" customWidth="1"/>
    <col min="2" max="2" width="1.875" style="375" customWidth="1"/>
    <col min="24" max="24" width="7.125" customWidth="1"/>
    <col min="25" max="25" width="1.625" customWidth="1"/>
  </cols>
  <sheetData>
    <row r="1" spans="1:8">
      <c r="A1" s="380" t="s">
        <v>206</v>
      </c>
      <c r="B1" s="381"/>
      <c r="C1" s="1"/>
      <c r="D1" s="1"/>
      <c r="E1" s="1"/>
      <c r="F1" s="1"/>
      <c r="G1" s="1"/>
      <c r="H1" s="1"/>
    </row>
    <row r="2" spans="1:8">
      <c r="A2" s="1"/>
      <c r="B2" s="381"/>
      <c r="C2" s="1"/>
      <c r="D2" s="1"/>
      <c r="E2" s="1"/>
      <c r="F2" s="1"/>
      <c r="G2" s="1"/>
      <c r="H2" s="1"/>
    </row>
    <row r="3" spans="1:8">
      <c r="A3" s="1"/>
      <c r="B3" s="226" t="s">
        <v>207</v>
      </c>
      <c r="C3" s="1"/>
      <c r="D3" s="1"/>
      <c r="E3" s="1"/>
      <c r="F3" s="1"/>
      <c r="G3" s="1"/>
      <c r="H3" s="1"/>
    </row>
    <row r="4" spans="1:8">
      <c r="A4" s="1"/>
      <c r="B4" s="381"/>
      <c r="C4" s="1" t="s">
        <v>235</v>
      </c>
      <c r="D4" s="1"/>
      <c r="E4" s="1"/>
      <c r="F4" s="1"/>
      <c r="G4" s="1"/>
      <c r="H4" s="1"/>
    </row>
    <row r="5" spans="1:8">
      <c r="A5" s="1"/>
      <c r="B5" s="381"/>
      <c r="C5" s="1"/>
      <c r="D5" s="1"/>
      <c r="E5" s="1"/>
      <c r="F5" s="1"/>
      <c r="G5" s="1"/>
      <c r="H5" s="1"/>
    </row>
    <row r="6" spans="1:8">
      <c r="A6" s="1"/>
      <c r="B6" s="381" t="s">
        <v>222</v>
      </c>
      <c r="C6" s="1"/>
      <c r="D6" s="1"/>
      <c r="E6" s="1"/>
      <c r="F6" s="1"/>
      <c r="G6" s="1"/>
      <c r="H6" s="1"/>
    </row>
    <row r="7" spans="1:8">
      <c r="A7" s="1"/>
      <c r="B7" s="381"/>
      <c r="C7" s="1" t="s">
        <v>236</v>
      </c>
      <c r="D7" s="1"/>
      <c r="E7" s="1"/>
      <c r="F7" s="1"/>
      <c r="G7" s="1"/>
      <c r="H7" s="1"/>
    </row>
    <row r="8" spans="1:8">
      <c r="A8" s="1"/>
      <c r="B8" s="381"/>
      <c r="C8" s="1"/>
      <c r="D8" s="1"/>
      <c r="E8" s="1"/>
      <c r="F8" s="1"/>
      <c r="G8" s="1"/>
      <c r="H8" s="1"/>
    </row>
    <row r="9" spans="1:8">
      <c r="A9" s="1"/>
      <c r="B9" s="381" t="s">
        <v>233</v>
      </c>
      <c r="C9" s="1"/>
      <c r="D9" s="1"/>
      <c r="E9" s="1"/>
      <c r="F9" s="1"/>
      <c r="G9" s="1"/>
      <c r="H9" s="1"/>
    </row>
    <row r="10" spans="1:8">
      <c r="A10" s="1"/>
      <c r="B10" s="381"/>
      <c r="C10" s="226" t="s">
        <v>226</v>
      </c>
      <c r="D10" s="1"/>
      <c r="E10" s="1"/>
      <c r="F10" s="1"/>
      <c r="G10" s="1"/>
      <c r="H10" s="1"/>
    </row>
    <row r="11" spans="1:8">
      <c r="A11" s="1"/>
      <c r="B11" s="381"/>
      <c r="C11" s="1" t="s">
        <v>237</v>
      </c>
      <c r="D11" s="1"/>
      <c r="E11" s="1"/>
      <c r="F11" s="1"/>
      <c r="G11" s="1"/>
      <c r="H11" s="1"/>
    </row>
    <row r="12" spans="1:8">
      <c r="A12" s="1"/>
      <c r="B12" s="381"/>
      <c r="C12" s="1"/>
      <c r="D12" s="1"/>
      <c r="E12" s="1"/>
      <c r="F12" s="1"/>
      <c r="G12" s="1"/>
      <c r="H12" s="1"/>
    </row>
    <row r="13" spans="1:8">
      <c r="A13" s="1"/>
      <c r="B13" s="381" t="s">
        <v>223</v>
      </c>
      <c r="C13" s="1"/>
      <c r="D13" s="1"/>
      <c r="E13" s="1"/>
      <c r="F13" s="1"/>
      <c r="G13" s="1"/>
      <c r="H13" s="1"/>
    </row>
    <row r="14" spans="1:8">
      <c r="A14" s="1"/>
      <c r="B14" s="381"/>
      <c r="C14" s="1" t="s">
        <v>227</v>
      </c>
      <c r="D14" s="1"/>
      <c r="E14" s="1"/>
      <c r="F14" s="1"/>
      <c r="G14" s="1"/>
      <c r="H14" s="1"/>
    </row>
    <row r="15" spans="1:8">
      <c r="A15" s="1"/>
      <c r="B15" s="381"/>
      <c r="C15" s="384" t="s">
        <v>228</v>
      </c>
      <c r="D15" s="1"/>
      <c r="E15" s="1"/>
      <c r="F15" s="1"/>
      <c r="G15" s="1"/>
      <c r="H15" s="1"/>
    </row>
    <row r="16" spans="1:8">
      <c r="A16" s="1"/>
      <c r="B16" s="381"/>
      <c r="C16" s="1"/>
      <c r="D16" s="1"/>
      <c r="E16" s="1"/>
      <c r="F16" s="1"/>
      <c r="G16" s="1"/>
      <c r="H16" s="1"/>
    </row>
    <row r="17" spans="1:8">
      <c r="A17" s="1"/>
      <c r="B17" s="381" t="s">
        <v>234</v>
      </c>
      <c r="C17" s="1"/>
      <c r="D17" s="1"/>
      <c r="E17" s="1"/>
      <c r="F17" s="1"/>
      <c r="G17" s="1"/>
      <c r="H17" s="1"/>
    </row>
    <row r="18" spans="1:8">
      <c r="A18" s="1"/>
      <c r="B18" s="381"/>
      <c r="C18" s="1" t="s">
        <v>229</v>
      </c>
      <c r="D18" s="1"/>
      <c r="E18" s="1"/>
      <c r="F18" s="1"/>
      <c r="G18" s="1"/>
      <c r="H18" s="1"/>
    </row>
    <row r="19" spans="1:8">
      <c r="A19" s="1"/>
      <c r="B19" s="381"/>
      <c r="C19" s="1"/>
      <c r="D19" s="1"/>
      <c r="E19" s="1"/>
      <c r="F19" s="1"/>
      <c r="G19" s="1"/>
      <c r="H19" s="1"/>
    </row>
    <row r="20" spans="1:8">
      <c r="A20" s="1"/>
      <c r="B20" s="381" t="s">
        <v>212</v>
      </c>
      <c r="C20" s="1"/>
      <c r="D20" s="1"/>
      <c r="E20" s="1"/>
      <c r="F20" s="1"/>
      <c r="G20" s="1"/>
      <c r="H20" s="1"/>
    </row>
    <row r="21" spans="1:8">
      <c r="A21" s="1"/>
      <c r="B21" s="381"/>
      <c r="C21" s="1" t="s">
        <v>238</v>
      </c>
      <c r="D21" s="1"/>
      <c r="E21" s="1"/>
      <c r="F21" s="1"/>
      <c r="G21" s="1"/>
      <c r="H21" s="1"/>
    </row>
    <row r="22" spans="1:8">
      <c r="A22" s="1"/>
      <c r="B22" s="381"/>
      <c r="C22" s="1"/>
      <c r="D22" s="1"/>
      <c r="E22" s="1"/>
      <c r="F22" s="1"/>
      <c r="G22" s="1"/>
      <c r="H22" s="1"/>
    </row>
    <row r="23" spans="1:8">
      <c r="A23" s="1"/>
      <c r="B23" s="381" t="s">
        <v>213</v>
      </c>
      <c r="C23" s="1"/>
      <c r="D23" s="1"/>
      <c r="E23" s="1"/>
      <c r="F23" s="1"/>
      <c r="G23" s="1"/>
      <c r="H23" s="1"/>
    </row>
    <row r="24" spans="1:8">
      <c r="A24" s="1"/>
      <c r="B24" s="381"/>
      <c r="C24" s="1" t="s">
        <v>227</v>
      </c>
      <c r="D24" s="1"/>
      <c r="E24" s="1"/>
      <c r="F24" s="1"/>
      <c r="G24" s="1"/>
      <c r="H24" s="1"/>
    </row>
    <row r="25" spans="1:8">
      <c r="A25" s="1"/>
      <c r="B25" s="381"/>
      <c r="C25" s="382" t="s">
        <v>230</v>
      </c>
      <c r="D25" s="1"/>
      <c r="E25" s="1"/>
      <c r="F25" s="1"/>
      <c r="G25" s="1"/>
      <c r="H25" s="1"/>
    </row>
    <row r="26" spans="1:8">
      <c r="A26" s="1"/>
      <c r="B26" s="381"/>
      <c r="C26" s="1"/>
      <c r="D26" s="1"/>
      <c r="E26" s="1"/>
      <c r="F26" s="1"/>
      <c r="G26" s="1"/>
      <c r="H26" s="1"/>
    </row>
    <row r="27" spans="1:8">
      <c r="A27" s="1"/>
      <c r="B27" s="381" t="s">
        <v>224</v>
      </c>
      <c r="C27" s="1"/>
      <c r="D27" s="1"/>
      <c r="E27" s="1"/>
      <c r="F27" s="1"/>
      <c r="G27" s="1"/>
      <c r="H27" s="1"/>
    </row>
    <row r="28" spans="1:8">
      <c r="A28" s="1"/>
      <c r="B28" s="381"/>
      <c r="C28" s="1" t="s">
        <v>227</v>
      </c>
      <c r="D28" s="1"/>
      <c r="E28" s="1"/>
      <c r="F28" s="1"/>
      <c r="G28" s="1"/>
      <c r="H28" s="1"/>
    </row>
    <row r="29" spans="1:8">
      <c r="A29" s="1"/>
      <c r="B29" s="381"/>
      <c r="C29" s="382" t="s">
        <v>231</v>
      </c>
      <c r="D29" s="1"/>
      <c r="E29" s="1"/>
      <c r="F29" s="1"/>
      <c r="G29" s="1"/>
      <c r="H29" s="1"/>
    </row>
    <row r="30" spans="1:8">
      <c r="A30" s="1"/>
      <c r="B30" s="381"/>
      <c r="C30" s="1"/>
      <c r="D30" s="1"/>
      <c r="E30" s="1"/>
      <c r="F30" s="1"/>
      <c r="G30" s="1"/>
      <c r="H30" s="1"/>
    </row>
    <row r="31" spans="1:8">
      <c r="A31" s="1"/>
      <c r="B31" s="381" t="s">
        <v>225</v>
      </c>
      <c r="C31" s="1"/>
      <c r="D31" s="1"/>
      <c r="E31" s="1"/>
      <c r="F31" s="1"/>
      <c r="G31" s="1"/>
      <c r="H31" s="1"/>
    </row>
    <row r="32" spans="1:8">
      <c r="A32" s="1"/>
      <c r="B32" s="381"/>
      <c r="C32" s="1" t="s">
        <v>227</v>
      </c>
      <c r="D32" s="1"/>
      <c r="E32" s="1"/>
      <c r="F32" s="1"/>
      <c r="G32" s="1"/>
      <c r="H32" s="1"/>
    </row>
    <row r="33" spans="1:8">
      <c r="A33" s="1"/>
      <c r="B33" s="381"/>
      <c r="C33" s="383" t="s">
        <v>232</v>
      </c>
      <c r="D33" s="1"/>
      <c r="E33" s="1"/>
      <c r="F33" s="1"/>
      <c r="G33" s="1"/>
      <c r="H33" s="1"/>
    </row>
  </sheetData>
  <sheetProtection sheet="1" objects="1" scenarios="1"/>
  <phoneticPr fontId="2"/>
  <printOptions horizontalCentered="1" verticalCentered="1"/>
  <pageMargins left="0.31496062992125984" right="0.11811023622047245" top="0.15748031496062992" bottom="0.15748031496062992"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作成補助</vt:lpstr>
      <vt:lpstr>別表４</vt:lpstr>
      <vt:lpstr>別表１</vt:lpstr>
      <vt:lpstr>別表３</vt:lpstr>
      <vt:lpstr>３目標値</vt:lpstr>
      <vt:lpstr>4算定根拠</vt:lpstr>
      <vt:lpstr>5資金計画</vt:lpstr>
      <vt:lpstr>個人事業主の計算方法</vt:lpstr>
      <vt:lpstr>'３目標値'!Print_Area</vt:lpstr>
      <vt:lpstr>'4算定根拠'!Print_Area</vt:lpstr>
      <vt:lpstr>'5資金計画'!Print_Area</vt:lpstr>
      <vt:lpstr>個人事業主の計算方法!Print_Area</vt:lpstr>
      <vt:lpstr>作成補助!Print_Area</vt:lpstr>
      <vt:lpstr>別表１!Print_Area</vt:lpstr>
      <vt:lpstr>別表３!Print_Area</vt:lpstr>
      <vt:lpstr>別表４!Print_Area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山下＿真紀（経営支援係）</dc:creator>
  <cp:lastModifiedBy>安達＿伸彰</cp:lastModifiedBy>
  <cp:lastPrinted>2022-11-24T07:23:52Z</cp:lastPrinted>
  <dcterms:created xsi:type="dcterms:W3CDTF">2021-01-15T05:03:23Z</dcterms:created>
  <dcterms:modified xsi:type="dcterms:W3CDTF">2022-12-01T02:09:14Z</dcterms:modified>
</cp:coreProperties>
</file>